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40" yWindow="255" windowWidth="15600" windowHeight="7815" tabRatio="921" activeTab="1"/>
  </bookViews>
  <sheets>
    <sheet name="Copyright" sheetId="48" r:id="rId1"/>
    <sheet name="Header (START HERE)" sheetId="1" r:id="rId2"/>
    <sheet name="Content" sheetId="30" r:id="rId3"/>
    <sheet name="Entity Info" sheetId="43" r:id="rId4"/>
    <sheet name="SSP" sheetId="51" r:id="rId5"/>
    <sheet name="R&amp;P" sheetId="2" r:id="rId6"/>
    <sheet name="SORC" sheetId="42" r:id="rId7"/>
    <sheet name="Note1 Policies" sheetId="49" r:id="rId8"/>
    <sheet name="Note2 Receipts" sheetId="6" r:id="rId9"/>
    <sheet name="Note3 Payments" sheetId="10" r:id="rId10"/>
    <sheet name="Note4-7" sheetId="39" r:id="rId11"/>
    <sheet name="31 December 2016" sheetId="52" state="hidden" r:id="rId12"/>
    <sheet name="Bank Transactions Prior year" sheetId="54" state="hidden" r:id="rId13"/>
    <sheet name="Summary" sheetId="55" r:id="rId14"/>
    <sheet name="Bank  -1 Jan to 31 Dec 2018 " sheetId="56" r:id="rId15"/>
    <sheet name="Lists" sheetId="4" r:id="rId16"/>
  </sheets>
  <externalReferences>
    <externalReference r:id="rId17"/>
    <externalReference r:id="rId18"/>
  </externalReferences>
  <definedNames>
    <definedName name="Commitment1">Lists!$D$60:$D$69</definedName>
    <definedName name="Commitment2">Lists!$D$71:$D$80</definedName>
    <definedName name="Commitment3">Lists!$D$82:$D$91</definedName>
    <definedName name="Date" localSheetId="4">'Header (START HERE)'!$C$17</definedName>
    <definedName name="Date" comment="Financial year end of the entity.">'Header (START HERE)'!$C$17</definedName>
    <definedName name="Name" localSheetId="4">'Header (START HERE)'!$C$15</definedName>
    <definedName name="Name" comment="Name of the entity.">'Header (START HERE)'!$C$15</definedName>
    <definedName name="Payment1" localSheetId="4">Lists!$B$68:$B$75</definedName>
    <definedName name="Payment1">Lists!$B$68:$B$75</definedName>
    <definedName name="Payment2" localSheetId="4">Lists!$B$77:$B$84</definedName>
    <definedName name="Payment2">Lists!$B$77:$B$84</definedName>
    <definedName name="Payment3" localSheetId="4">Lists!$B$86:$B$93</definedName>
    <definedName name="Payment3">Lists!$B$86:$B$93</definedName>
    <definedName name="Payment4" localSheetId="4">Lists!$B$95:$B$102</definedName>
    <definedName name="Payment4">Lists!$B$95:$B$102</definedName>
    <definedName name="Payment5">Lists!$B$104:$B$111</definedName>
    <definedName name="Payment6" localSheetId="4">Lists!$B$122:$B$132</definedName>
    <definedName name="Payment6">Lists!$B$122:$B$127</definedName>
    <definedName name="_xlnm.Print_Area" localSheetId="12">'Bank Transactions Prior year'!$A$2:$H$1020</definedName>
    <definedName name="_xlnm.Print_Area" localSheetId="2">Content!$B$2:$H$34</definedName>
    <definedName name="_xlnm.Print_Area" localSheetId="3">'Entity Info'!$D$2:$E$107</definedName>
    <definedName name="_xlnm.Print_Area" localSheetId="15">Lists!$B$1:$D$131</definedName>
    <definedName name="_xlnm.Print_Area" localSheetId="7">'Note1 Policies'!$E$2:$K$24</definedName>
    <definedName name="_xlnm.Print_Area" localSheetId="8">'Note2 Receipts'!$E$2:$I$99</definedName>
    <definedName name="_xlnm.Print_Area" localSheetId="9">'Note3 Payments'!$E$2:$I$84</definedName>
    <definedName name="_xlnm.Print_Area" localSheetId="10">'Note4-7'!$E$2:$L$24</definedName>
    <definedName name="_xlnm.Print_Area" localSheetId="5">'R&amp;P'!$E$2:$M$68</definedName>
    <definedName name="_xlnm.Print_Area" localSheetId="6">SORC!$E$2:$J$111</definedName>
    <definedName name="_xlnm.Print_Area" localSheetId="4">SSP!$D$2:$G$31</definedName>
    <definedName name="_xlnm.Print_Titles" localSheetId="12">'Bank Transactions Prior year'!$2:$7</definedName>
    <definedName name="_xlnm.Print_Titles" localSheetId="3">'Entity Info'!$2:$12</definedName>
    <definedName name="_xlnm.Print_Titles" localSheetId="8">'Note2 Receipts'!$2:$13</definedName>
    <definedName name="_xlnm.Print_Titles" localSheetId="9">'Note3 Payments'!$2:$13</definedName>
    <definedName name="_xlnm.Print_Titles" localSheetId="6">SORC!$2:$12</definedName>
    <definedName name="Receipts1" localSheetId="4">Lists!$B$12:$B$19</definedName>
    <definedName name="Receipts1">Lists!$B$12:$B$19</definedName>
    <definedName name="Receipts2" localSheetId="4">Lists!$B$21:$B$28</definedName>
    <definedName name="Receipts2">Lists!$B$21:$B$28</definedName>
    <definedName name="Receipts3" localSheetId="4">Lists!$B$30:$B$37</definedName>
    <definedName name="Receipts3">Lists!$B$30:$B$37</definedName>
    <definedName name="Receipts4" localSheetId="4">Lists!$B$39:$B$46</definedName>
    <definedName name="Receipts4">Lists!$B$39:$B$46</definedName>
    <definedName name="Receipts5" localSheetId="4">Lists!$B$48:$B$55</definedName>
    <definedName name="Receipts5">Lists!$B$48:$B$55</definedName>
    <definedName name="Receipts6" localSheetId="4">Lists!$B$57:$B$64</definedName>
    <definedName name="Receipts6">Lists!$B$57:$B$64</definedName>
    <definedName name="Receipts7">Lists!$B$113:$B$120</definedName>
    <definedName name="Resources1">Lists!$D$12:$D$21</definedName>
    <definedName name="Resources2">Lists!$D$23:$D$32</definedName>
    <definedName name="Resources3">Lists!$D$34:$D$43</definedName>
    <definedName name="Resources4">Lists!$D$45:$D$56</definedName>
  </definedNames>
  <calcPr calcId="179017"/>
  <pivotCaches>
    <pivotCache cacheId="0" r:id="rId19"/>
  </pivotCaches>
</workbook>
</file>

<file path=xl/calcChain.xml><?xml version="1.0" encoding="utf-8"?>
<calcChain xmlns="http://schemas.openxmlformats.org/spreadsheetml/2006/main">
  <c r="G19" i="10" l="1"/>
  <c r="M67" i="2"/>
  <c r="I64" i="2"/>
  <c r="I60" i="2"/>
  <c r="G22" i="6"/>
  <c r="G18" i="6"/>
  <c r="G23" i="6"/>
  <c r="G66" i="6"/>
  <c r="G21" i="6"/>
  <c r="G29" i="6"/>
  <c r="G20" i="6" l="1"/>
  <c r="G19" i="6"/>
  <c r="G17" i="6"/>
  <c r="G16" i="6"/>
  <c r="G63" i="10"/>
  <c r="G52" i="10"/>
  <c r="G17" i="10"/>
  <c r="G16" i="10"/>
  <c r="K110" i="56"/>
  <c r="L110" i="56" s="1"/>
  <c r="K109" i="56"/>
  <c r="L109" i="56" s="1"/>
  <c r="K108" i="56"/>
  <c r="L108" i="56" s="1"/>
  <c r="K107" i="56"/>
  <c r="J107" i="56"/>
  <c r="L107" i="56" s="1"/>
  <c r="L106" i="56"/>
  <c r="K106" i="56"/>
  <c r="L105" i="56"/>
  <c r="K105" i="56"/>
  <c r="L104" i="56"/>
  <c r="K104" i="56"/>
  <c r="L103" i="56"/>
  <c r="K103" i="56"/>
  <c r="L102" i="56"/>
  <c r="K102" i="56"/>
  <c r="L101" i="56"/>
  <c r="K101" i="56"/>
  <c r="L100" i="56"/>
  <c r="K100" i="56"/>
  <c r="K99" i="56"/>
  <c r="L99" i="56" s="1"/>
  <c r="L98" i="56"/>
  <c r="K98" i="56"/>
  <c r="K97" i="56"/>
  <c r="L97" i="56" s="1"/>
  <c r="K96" i="56"/>
  <c r="L96" i="56" s="1"/>
  <c r="K95" i="56"/>
  <c r="L95" i="56" s="1"/>
  <c r="K94" i="56"/>
  <c r="L94" i="56" s="1"/>
  <c r="K93" i="56"/>
  <c r="L93" i="56" s="1"/>
  <c r="K92" i="56"/>
  <c r="L92" i="56" s="1"/>
  <c r="K91" i="56"/>
  <c r="L91" i="56" s="1"/>
  <c r="K90" i="56"/>
  <c r="L90" i="56" s="1"/>
  <c r="K89" i="56"/>
  <c r="L89" i="56" s="1"/>
  <c r="K88" i="56"/>
  <c r="L88" i="56" s="1"/>
  <c r="K85" i="56"/>
  <c r="J85" i="56"/>
  <c r="L85" i="56" s="1"/>
  <c r="K84" i="56"/>
  <c r="L84" i="56" s="1"/>
  <c r="K83" i="56"/>
  <c r="L83" i="56" s="1"/>
  <c r="K82" i="56"/>
  <c r="L82" i="56" s="1"/>
  <c r="K81" i="56"/>
  <c r="L81" i="56" s="1"/>
  <c r="K80" i="56"/>
  <c r="L80" i="56" s="1"/>
  <c r="K79" i="56"/>
  <c r="L79" i="56" s="1"/>
  <c r="K78" i="56"/>
  <c r="L78" i="56" s="1"/>
  <c r="K77" i="56"/>
  <c r="L77" i="56" s="1"/>
  <c r="K76" i="56"/>
  <c r="L76" i="56" s="1"/>
  <c r="K75" i="56"/>
  <c r="L75" i="56" s="1"/>
  <c r="K74" i="56"/>
  <c r="L74" i="56" s="1"/>
  <c r="K73" i="56"/>
  <c r="L73" i="56" s="1"/>
  <c r="K72" i="56"/>
  <c r="L72" i="56" s="1"/>
  <c r="K71" i="56"/>
  <c r="L71" i="56" s="1"/>
  <c r="K70" i="56"/>
  <c r="L70" i="56" s="1"/>
  <c r="K69" i="56"/>
  <c r="L69" i="56" s="1"/>
  <c r="K68" i="56"/>
  <c r="L68" i="56" s="1"/>
  <c r="K67" i="56"/>
  <c r="L67" i="56" s="1"/>
  <c r="K66" i="56"/>
  <c r="L66" i="56" s="1"/>
  <c r="K65" i="56"/>
  <c r="L65" i="56" s="1"/>
  <c r="K64" i="56"/>
  <c r="L64" i="56" s="1"/>
  <c r="K63" i="56"/>
  <c r="L63" i="56" s="1"/>
  <c r="K62" i="56"/>
  <c r="L62" i="56" s="1"/>
  <c r="K61" i="56"/>
  <c r="L61" i="56" s="1"/>
  <c r="K60" i="56"/>
  <c r="L60" i="56" s="1"/>
  <c r="K59" i="56"/>
  <c r="L59" i="56" s="1"/>
  <c r="K58" i="56"/>
  <c r="L58" i="56" s="1"/>
  <c r="K57" i="56"/>
  <c r="L57" i="56" s="1"/>
  <c r="K56" i="56"/>
  <c r="L56" i="56" s="1"/>
  <c r="K55" i="56"/>
  <c r="L55" i="56" s="1"/>
  <c r="K54" i="56"/>
  <c r="L54" i="56" s="1"/>
  <c r="K53" i="56"/>
  <c r="L53" i="56" s="1"/>
  <c r="K52" i="56"/>
  <c r="L52" i="56" s="1"/>
  <c r="K51" i="56"/>
  <c r="L51" i="56" s="1"/>
  <c r="K50" i="56"/>
  <c r="L50" i="56" s="1"/>
  <c r="K49" i="56"/>
  <c r="L49" i="56" s="1"/>
  <c r="K48" i="56"/>
  <c r="L48" i="56" s="1"/>
  <c r="K47" i="56"/>
  <c r="L47" i="56" s="1"/>
  <c r="K46" i="56"/>
  <c r="L46" i="56" s="1"/>
  <c r="K45" i="56"/>
  <c r="L45" i="56" s="1"/>
  <c r="K44" i="56"/>
  <c r="L44" i="56" s="1"/>
  <c r="K43" i="56"/>
  <c r="L43" i="56" s="1"/>
  <c r="K42" i="56"/>
  <c r="L42" i="56" s="1"/>
  <c r="K41" i="56"/>
  <c r="L41" i="56" s="1"/>
  <c r="K40" i="56"/>
  <c r="L40" i="56" s="1"/>
  <c r="K39" i="56"/>
  <c r="L39" i="56" s="1"/>
  <c r="K38" i="56"/>
  <c r="L38" i="56" s="1"/>
  <c r="K37" i="56"/>
  <c r="L37" i="56" s="1"/>
  <c r="K36" i="56"/>
  <c r="L36" i="56" s="1"/>
  <c r="K35" i="56"/>
  <c r="L35" i="56" s="1"/>
  <c r="K34" i="56"/>
  <c r="L34" i="56" s="1"/>
  <c r="K33" i="56"/>
  <c r="L33" i="56" s="1"/>
  <c r="K32" i="56"/>
  <c r="L32" i="56" s="1"/>
  <c r="K31" i="56"/>
  <c r="L31" i="56" s="1"/>
  <c r="K30" i="56"/>
  <c r="L30" i="56" s="1"/>
  <c r="K29" i="56"/>
  <c r="L29" i="56" s="1"/>
  <c r="K28" i="56"/>
  <c r="L28" i="56" s="1"/>
  <c r="K27" i="56"/>
  <c r="L27" i="56" s="1"/>
  <c r="K26" i="56"/>
  <c r="L26" i="56" s="1"/>
  <c r="K25" i="56"/>
  <c r="L25" i="56" s="1"/>
  <c r="K24" i="56"/>
  <c r="L24" i="56" s="1"/>
  <c r="K23" i="56"/>
  <c r="L23" i="56" s="1"/>
  <c r="K22" i="56"/>
  <c r="L22" i="56" s="1"/>
  <c r="K21" i="56"/>
  <c r="L21" i="56" s="1"/>
  <c r="K20" i="56"/>
  <c r="L20" i="56" s="1"/>
  <c r="K19" i="56"/>
  <c r="L19" i="56" s="1"/>
  <c r="K18" i="56"/>
  <c r="L18" i="56" s="1"/>
  <c r="L17" i="56"/>
  <c r="K17" i="56"/>
  <c r="K16" i="56"/>
  <c r="L16" i="56" s="1"/>
  <c r="L15" i="56"/>
  <c r="K15" i="56"/>
  <c r="K14" i="56"/>
  <c r="L14" i="56" s="1"/>
  <c r="L13" i="56"/>
  <c r="K13" i="56"/>
  <c r="K12" i="56"/>
  <c r="L12" i="56" s="1"/>
  <c r="L11" i="56"/>
  <c r="K11" i="56"/>
  <c r="K10" i="56"/>
  <c r="L10" i="56" s="1"/>
  <c r="L9" i="56"/>
  <c r="K9" i="56"/>
  <c r="K8" i="56"/>
  <c r="L8" i="56" s="1"/>
  <c r="L7" i="56"/>
  <c r="K7" i="56"/>
  <c r="K6" i="56"/>
  <c r="L6" i="56" s="1"/>
  <c r="K5" i="56"/>
  <c r="L5" i="56" s="1"/>
  <c r="K4" i="56"/>
  <c r="L4" i="56" s="1"/>
  <c r="K3" i="56"/>
  <c r="L3" i="56" s="1"/>
  <c r="K2" i="56"/>
  <c r="L2" i="56" s="1"/>
  <c r="J86" i="56" l="1"/>
  <c r="K86" i="56"/>
  <c r="K87" i="56" l="1"/>
  <c r="L87" i="56" s="1"/>
  <c r="L86" i="56"/>
  <c r="G64" i="10"/>
  <c r="I66" i="2" l="1"/>
  <c r="I67" i="2" s="1"/>
  <c r="U5" i="54"/>
  <c r="V5" i="54"/>
  <c r="R4" i="54"/>
  <c r="R5" i="54" s="1"/>
  <c r="T4" i="54"/>
  <c r="T5" i="54" s="1"/>
  <c r="U4" i="54"/>
  <c r="V4" i="54"/>
  <c r="AB4" i="54"/>
  <c r="AB5" i="54" s="1"/>
  <c r="K3" i="54"/>
  <c r="K4" i="54" s="1"/>
  <c r="K5" i="54" s="1"/>
  <c r="K7" i="54"/>
  <c r="O7" i="54"/>
  <c r="O3" i="54" s="1"/>
  <c r="O4" i="54" s="1"/>
  <c r="O5" i="54" s="1"/>
  <c r="T7" i="54"/>
  <c r="U7" i="54"/>
  <c r="V7" i="54"/>
  <c r="W7" i="54"/>
  <c r="W3" i="54" s="1"/>
  <c r="W4" i="54" s="1"/>
  <c r="W5" i="54" s="1"/>
  <c r="X7" i="54"/>
  <c r="X3" i="54" s="1"/>
  <c r="X4" i="54" s="1"/>
  <c r="X5" i="54" s="1"/>
  <c r="AA7" i="54"/>
  <c r="AA2" i="54" s="1"/>
  <c r="AA4" i="54" s="1"/>
  <c r="AA5" i="54" s="1"/>
  <c r="AB7" i="54"/>
  <c r="J13" i="54"/>
  <c r="J16" i="54"/>
  <c r="J17" i="54"/>
  <c r="J18" i="54"/>
  <c r="J20" i="54"/>
  <c r="J22" i="54"/>
  <c r="J23" i="54"/>
  <c r="J24" i="54"/>
  <c r="J33" i="54"/>
  <c r="J34" i="54"/>
  <c r="J43" i="54"/>
  <c r="J44" i="54"/>
  <c r="J49" i="54"/>
  <c r="J90" i="54"/>
  <c r="J98" i="54"/>
  <c r="J108" i="54"/>
  <c r="J192" i="54"/>
  <c r="J294" i="54"/>
  <c r="Y23" i="54"/>
  <c r="Y103" i="54"/>
  <c r="Y135" i="54"/>
  <c r="H11" i="54"/>
  <c r="H12" i="54" s="1"/>
  <c r="H13" i="54" s="1"/>
  <c r="H14" i="54" s="1"/>
  <c r="H15" i="54" s="1"/>
  <c r="H16" i="54" s="1"/>
  <c r="H17" i="54" s="1"/>
  <c r="H18" i="54" s="1"/>
  <c r="H19" i="54" s="1"/>
  <c r="H20" i="54" s="1"/>
  <c r="H21" i="54" s="1"/>
  <c r="H22" i="54" s="1"/>
  <c r="H23" i="54" s="1"/>
  <c r="H24" i="54" s="1"/>
  <c r="H25" i="54" s="1"/>
  <c r="H26" i="54" s="1"/>
  <c r="H27" i="54" s="1"/>
  <c r="H28" i="54" s="1"/>
  <c r="H29" i="54" s="1"/>
  <c r="H30" i="54" s="1"/>
  <c r="H31" i="54" s="1"/>
  <c r="H32" i="54" s="1"/>
  <c r="H33" i="54" s="1"/>
  <c r="H34" i="54" s="1"/>
  <c r="H35" i="54" s="1"/>
  <c r="H36" i="54" s="1"/>
  <c r="H37" i="54" s="1"/>
  <c r="H38" i="54" s="1"/>
  <c r="H39" i="54" s="1"/>
  <c r="H40" i="54" s="1"/>
  <c r="H41" i="54" s="1"/>
  <c r="H42" i="54" s="1"/>
  <c r="H43" i="54" s="1"/>
  <c r="H44" i="54" s="1"/>
  <c r="H45" i="54" s="1"/>
  <c r="H46" i="54" s="1"/>
  <c r="H47" i="54" s="1"/>
  <c r="H48" i="54" s="1"/>
  <c r="H49" i="54" s="1"/>
  <c r="H50" i="54" s="1"/>
  <c r="H51" i="54" s="1"/>
  <c r="H52" i="54" s="1"/>
  <c r="H53" i="54" s="1"/>
  <c r="H54" i="54" s="1"/>
  <c r="H55" i="54" s="1"/>
  <c r="H56" i="54" s="1"/>
  <c r="H57" i="54" s="1"/>
  <c r="H58" i="54" s="1"/>
  <c r="H59" i="54" s="1"/>
  <c r="H60" i="54" s="1"/>
  <c r="H61" i="54" s="1"/>
  <c r="H62" i="54" s="1"/>
  <c r="H63" i="54" s="1"/>
  <c r="H64" i="54" s="1"/>
  <c r="H65" i="54" s="1"/>
  <c r="H66" i="54" s="1"/>
  <c r="H67" i="54" s="1"/>
  <c r="H68" i="54" s="1"/>
  <c r="H69" i="54" s="1"/>
  <c r="H70" i="54" s="1"/>
  <c r="H71" i="54" s="1"/>
  <c r="H72" i="54" s="1"/>
  <c r="H73" i="54" s="1"/>
  <c r="H74" i="54" s="1"/>
  <c r="H75" i="54" s="1"/>
  <c r="H76" i="54" s="1"/>
  <c r="H77" i="54" s="1"/>
  <c r="H78" i="54" s="1"/>
  <c r="H79" i="54" s="1"/>
  <c r="H80" i="54" s="1"/>
  <c r="H81" i="54" s="1"/>
  <c r="H82" i="54" s="1"/>
  <c r="H83" i="54" s="1"/>
  <c r="H84" i="54" s="1"/>
  <c r="H85" i="54" s="1"/>
  <c r="H86" i="54" s="1"/>
  <c r="H87" i="54" s="1"/>
  <c r="H88" i="54" s="1"/>
  <c r="H89" i="54" s="1"/>
  <c r="H90" i="54" s="1"/>
  <c r="H91" i="54" s="1"/>
  <c r="H92" i="54" s="1"/>
  <c r="H93" i="54" s="1"/>
  <c r="H94" i="54" s="1"/>
  <c r="H95" i="54" s="1"/>
  <c r="H96" i="54" s="1"/>
  <c r="H97" i="54" s="1"/>
  <c r="H98" i="54" s="1"/>
  <c r="H99" i="54" s="1"/>
  <c r="H100" i="54" s="1"/>
  <c r="H101" i="54" s="1"/>
  <c r="H102" i="54" s="1"/>
  <c r="H103" i="54" s="1"/>
  <c r="H104" i="54" s="1"/>
  <c r="H105" i="54" s="1"/>
  <c r="H106" i="54" s="1"/>
  <c r="H107" i="54" s="1"/>
  <c r="H108" i="54" s="1"/>
  <c r="H109" i="54" s="1"/>
  <c r="H110" i="54" s="1"/>
  <c r="H111" i="54" s="1"/>
  <c r="H112" i="54" s="1"/>
  <c r="H113" i="54" s="1"/>
  <c r="H114" i="54" s="1"/>
  <c r="H115" i="54" s="1"/>
  <c r="H116" i="54" s="1"/>
  <c r="H117" i="54" s="1"/>
  <c r="H118" i="54" s="1"/>
  <c r="H119" i="54" s="1"/>
  <c r="H120" i="54" s="1"/>
  <c r="H121" i="54" s="1"/>
  <c r="H122" i="54" s="1"/>
  <c r="H123" i="54" s="1"/>
  <c r="H124" i="54" s="1"/>
  <c r="H125" i="54" s="1"/>
  <c r="H126" i="54" s="1"/>
  <c r="H127" i="54" s="1"/>
  <c r="H128" i="54" s="1"/>
  <c r="H129" i="54" s="1"/>
  <c r="H130" i="54" s="1"/>
  <c r="H131" i="54" s="1"/>
  <c r="H132" i="54" s="1"/>
  <c r="H133" i="54" s="1"/>
  <c r="H134" i="54" s="1"/>
  <c r="H135" i="54" s="1"/>
  <c r="H136" i="54" s="1"/>
  <c r="H137" i="54" s="1"/>
  <c r="H138" i="54" s="1"/>
  <c r="H139" i="54" s="1"/>
  <c r="H140" i="54" s="1"/>
  <c r="H141" i="54" s="1"/>
  <c r="H142" i="54" s="1"/>
  <c r="H143" i="54" s="1"/>
  <c r="H144" i="54" s="1"/>
  <c r="H145" i="54" s="1"/>
  <c r="H146" i="54" s="1"/>
  <c r="H147" i="54" s="1"/>
  <c r="H148" i="54" s="1"/>
  <c r="H149" i="54" s="1"/>
  <c r="H150" i="54" s="1"/>
  <c r="H151" i="54" s="1"/>
  <c r="H152" i="54" s="1"/>
  <c r="H153" i="54" s="1"/>
  <c r="H154" i="54" s="1"/>
  <c r="H155" i="54" s="1"/>
  <c r="H156" i="54" s="1"/>
  <c r="H157" i="54" s="1"/>
  <c r="H158" i="54" s="1"/>
  <c r="H159" i="54" s="1"/>
  <c r="H160" i="54" s="1"/>
  <c r="H161" i="54" s="1"/>
  <c r="H162" i="54" s="1"/>
  <c r="H163" i="54" s="1"/>
  <c r="H164" i="54" s="1"/>
  <c r="H165" i="54" s="1"/>
  <c r="H166" i="54" s="1"/>
  <c r="H167" i="54" s="1"/>
  <c r="H168" i="54" s="1"/>
  <c r="H169" i="54" s="1"/>
  <c r="H170" i="54" s="1"/>
  <c r="H171" i="54" s="1"/>
  <c r="H172" i="54" s="1"/>
  <c r="H173" i="54" s="1"/>
  <c r="H174" i="54" s="1"/>
  <c r="H175" i="54" s="1"/>
  <c r="H176" i="54" s="1"/>
  <c r="H177" i="54" s="1"/>
  <c r="H178" i="54" s="1"/>
  <c r="H179" i="54" s="1"/>
  <c r="H180" i="54" s="1"/>
  <c r="H181" i="54" s="1"/>
  <c r="H182" i="54" s="1"/>
  <c r="H183" i="54" s="1"/>
  <c r="H184" i="54" s="1"/>
  <c r="H185" i="54" s="1"/>
  <c r="H186" i="54" s="1"/>
  <c r="H187" i="54" s="1"/>
  <c r="H188" i="54" s="1"/>
  <c r="H189" i="54" s="1"/>
  <c r="H190" i="54" s="1"/>
  <c r="H191" i="54" s="1"/>
  <c r="H192" i="54" s="1"/>
  <c r="H193" i="54" s="1"/>
  <c r="H194" i="54" s="1"/>
  <c r="H195" i="54" s="1"/>
  <c r="H196" i="54" s="1"/>
  <c r="H197" i="54" s="1"/>
  <c r="H198" i="54" s="1"/>
  <c r="H199" i="54" s="1"/>
  <c r="H200" i="54" s="1"/>
  <c r="H201" i="54" s="1"/>
  <c r="H202" i="54" s="1"/>
  <c r="H203" i="54" s="1"/>
  <c r="H204" i="54" s="1"/>
  <c r="H205" i="54" s="1"/>
  <c r="H206" i="54" s="1"/>
  <c r="H207" i="54" s="1"/>
  <c r="H208" i="54" s="1"/>
  <c r="H209" i="54" s="1"/>
  <c r="H210" i="54" s="1"/>
  <c r="H211" i="54" s="1"/>
  <c r="H212" i="54" s="1"/>
  <c r="H213" i="54" s="1"/>
  <c r="H214" i="54" s="1"/>
  <c r="H215" i="54" s="1"/>
  <c r="H216" i="54" s="1"/>
  <c r="H217" i="54" s="1"/>
  <c r="H218" i="54" s="1"/>
  <c r="H219" i="54" s="1"/>
  <c r="H220" i="54" s="1"/>
  <c r="H221" i="54" s="1"/>
  <c r="H222" i="54" s="1"/>
  <c r="H223" i="54" s="1"/>
  <c r="V11" i="54"/>
  <c r="V12" i="54"/>
  <c r="V14" i="54"/>
  <c r="V15" i="54"/>
  <c r="U25" i="54"/>
  <c r="U26" i="54"/>
  <c r="U27" i="54"/>
  <c r="U28" i="54"/>
  <c r="U29" i="54"/>
  <c r="U30" i="54"/>
  <c r="U31" i="54"/>
  <c r="U32" i="54"/>
  <c r="V35" i="54"/>
  <c r="V36" i="54"/>
  <c r="U39" i="54"/>
  <c r="L41" i="54"/>
  <c r="L42" i="54"/>
  <c r="U45" i="54"/>
  <c r="U46" i="54"/>
  <c r="U47" i="54"/>
  <c r="U48" i="54"/>
  <c r="U50" i="54"/>
  <c r="U51" i="54"/>
  <c r="U52" i="54"/>
  <c r="U53" i="54"/>
  <c r="U54" i="54"/>
  <c r="U55" i="54"/>
  <c r="U56" i="54"/>
  <c r="U57" i="54"/>
  <c r="U58" i="54"/>
  <c r="U59" i="54"/>
  <c r="U60" i="54"/>
  <c r="U61" i="54"/>
  <c r="U62" i="54"/>
  <c r="U63" i="54"/>
  <c r="U64" i="54"/>
  <c r="U65" i="54"/>
  <c r="U66" i="54"/>
  <c r="U67" i="54"/>
  <c r="U68" i="54"/>
  <c r="U69" i="54"/>
  <c r="U70" i="54"/>
  <c r="U71" i="54"/>
  <c r="U72" i="54"/>
  <c r="U73" i="54"/>
  <c r="U74" i="54"/>
  <c r="U75" i="54"/>
  <c r="U76" i="54"/>
  <c r="U77" i="54"/>
  <c r="U78" i="54"/>
  <c r="U79" i="54"/>
  <c r="U80" i="54"/>
  <c r="U81" i="54"/>
  <c r="U82" i="54"/>
  <c r="U83" i="54"/>
  <c r="U84" i="54"/>
  <c r="U85" i="54"/>
  <c r="U86" i="54"/>
  <c r="A87" i="54"/>
  <c r="U89" i="54"/>
  <c r="V91" i="54"/>
  <c r="V92" i="54"/>
  <c r="U95" i="54"/>
  <c r="U96" i="54"/>
  <c r="U97" i="54"/>
  <c r="U99" i="54"/>
  <c r="U100" i="54"/>
  <c r="U101" i="54"/>
  <c r="U102" i="54"/>
  <c r="U104" i="54"/>
  <c r="L105" i="54"/>
  <c r="U106" i="54"/>
  <c r="U107" i="54"/>
  <c r="V109" i="54"/>
  <c r="V110" i="54"/>
  <c r="U113" i="54"/>
  <c r="A114" i="54"/>
  <c r="U115" i="54"/>
  <c r="L116" i="54"/>
  <c r="U117" i="54"/>
  <c r="L118" i="54"/>
  <c r="U119" i="54"/>
  <c r="L120" i="54"/>
  <c r="L121" i="54"/>
  <c r="L122" i="54"/>
  <c r="U123" i="54"/>
  <c r="U124" i="54"/>
  <c r="U125" i="54"/>
  <c r="U126" i="54"/>
  <c r="U127" i="54"/>
  <c r="U128" i="54"/>
  <c r="U129" i="54"/>
  <c r="U130" i="54"/>
  <c r="U131" i="54"/>
  <c r="L132" i="54"/>
  <c r="U133" i="54"/>
  <c r="U134" i="54"/>
  <c r="W136" i="54"/>
  <c r="W137" i="54"/>
  <c r="U138" i="54"/>
  <c r="W139" i="54"/>
  <c r="L140" i="54"/>
  <c r="L141" i="54"/>
  <c r="L142" i="54"/>
  <c r="L143" i="54"/>
  <c r="U144" i="54"/>
  <c r="U146" i="54"/>
  <c r="I147" i="54"/>
  <c r="U147" i="54"/>
  <c r="W148" i="54"/>
  <c r="L149" i="54"/>
  <c r="U150" i="54"/>
  <c r="V151" i="54"/>
  <c r="V152" i="54"/>
  <c r="W153" i="54"/>
  <c r="L154" i="54"/>
  <c r="L155" i="54"/>
  <c r="T156" i="54"/>
  <c r="T157" i="54"/>
  <c r="T158" i="54"/>
  <c r="W159" i="54"/>
  <c r="L160" i="54"/>
  <c r="L161" i="54"/>
  <c r="T162" i="54"/>
  <c r="L163" i="54"/>
  <c r="L164" i="54"/>
  <c r="L165" i="54"/>
  <c r="T166" i="54"/>
  <c r="T167" i="54"/>
  <c r="T168" i="54"/>
  <c r="P169" i="54"/>
  <c r="W170" i="54"/>
  <c r="W171" i="54"/>
  <c r="W172" i="54"/>
  <c r="W173" i="54"/>
  <c r="P174" i="54"/>
  <c r="P175" i="54"/>
  <c r="P176" i="54"/>
  <c r="A177" i="54"/>
  <c r="U178" i="54"/>
  <c r="V179" i="54"/>
  <c r="V180" i="54"/>
  <c r="P183" i="54"/>
  <c r="U184" i="54"/>
  <c r="U185" i="54"/>
  <c r="P186" i="54"/>
  <c r="I187" i="54"/>
  <c r="P187" i="54"/>
  <c r="P188" i="54"/>
  <c r="P189" i="54"/>
  <c r="L190" i="54"/>
  <c r="L191" i="54"/>
  <c r="P193" i="54"/>
  <c r="A194" i="54"/>
  <c r="P195" i="54"/>
  <c r="V196" i="54"/>
  <c r="V197" i="54"/>
  <c r="L200" i="54"/>
  <c r="L201" i="54"/>
  <c r="Y201" i="54" s="1"/>
  <c r="A202" i="54"/>
  <c r="Y202" i="54"/>
  <c r="Y203" i="54"/>
  <c r="Y204" i="54"/>
  <c r="Y205" i="54"/>
  <c r="V206" i="54"/>
  <c r="Y206" i="54" s="1"/>
  <c r="V207" i="54"/>
  <c r="Y207" i="54" s="1"/>
  <c r="V208" i="54"/>
  <c r="Y208" i="54" s="1"/>
  <c r="V209" i="54"/>
  <c r="Y209" i="54" s="1"/>
  <c r="Y210" i="54"/>
  <c r="Y211" i="54"/>
  <c r="N212" i="54"/>
  <c r="Y212" i="54" s="1"/>
  <c r="N213" i="54"/>
  <c r="Y213" i="54" s="1"/>
  <c r="Y214" i="54"/>
  <c r="N215" i="54"/>
  <c r="Y215" i="54" s="1"/>
  <c r="N216" i="54"/>
  <c r="Y216" i="54" s="1"/>
  <c r="N217" i="54"/>
  <c r="Y217" i="54" s="1"/>
  <c r="Y218" i="54"/>
  <c r="V219" i="54"/>
  <c r="Y219" i="54" s="1"/>
  <c r="V220" i="54"/>
  <c r="Y220" i="54" s="1"/>
  <c r="N221" i="54"/>
  <c r="Y221" i="54" s="1"/>
  <c r="Y222" i="54"/>
  <c r="N223" i="54"/>
  <c r="Y223" i="54" s="1"/>
  <c r="N225" i="54"/>
  <c r="Y225" i="54" s="1"/>
  <c r="N226" i="54"/>
  <c r="Y226" i="54" s="1"/>
  <c r="N227" i="54"/>
  <c r="Y227" i="54" s="1"/>
  <c r="N228" i="54"/>
  <c r="Y228" i="54" s="1"/>
  <c r="N229" i="54"/>
  <c r="Y229" i="54" s="1"/>
  <c r="N230" i="54"/>
  <c r="Y230" i="54" s="1"/>
  <c r="N231" i="54"/>
  <c r="Y231" i="54" s="1"/>
  <c r="U232" i="54"/>
  <c r="Y232" i="54" s="1"/>
  <c r="V233" i="54"/>
  <c r="Y233" i="54" s="1"/>
  <c r="V234" i="54"/>
  <c r="Y234" i="54" s="1"/>
  <c r="N235" i="54"/>
  <c r="Y235" i="54" s="1"/>
  <c r="Y236" i="54"/>
  <c r="Y237" i="54"/>
  <c r="Y238" i="54"/>
  <c r="V239" i="54"/>
  <c r="Y239" i="54" s="1"/>
  <c r="V240" i="54"/>
  <c r="Y240" i="54" s="1"/>
  <c r="Y241" i="54"/>
  <c r="Y242" i="54"/>
  <c r="Y243" i="54"/>
  <c r="V244" i="54"/>
  <c r="Y244" i="54" s="1"/>
  <c r="V245" i="54"/>
  <c r="Y245" i="54"/>
  <c r="V246" i="54"/>
  <c r="Y246" i="54" s="1"/>
  <c r="V247" i="54"/>
  <c r="Y247" i="54" s="1"/>
  <c r="K248" i="54"/>
  <c r="Y248" i="54" s="1"/>
  <c r="K249" i="54"/>
  <c r="Y249" i="54" s="1"/>
  <c r="K250" i="54"/>
  <c r="Y250" i="54" s="1"/>
  <c r="K251" i="54"/>
  <c r="Y251" i="54" s="1"/>
  <c r="K252" i="54"/>
  <c r="Y252" i="54" s="1"/>
  <c r="K253" i="54"/>
  <c r="Y253" i="54" s="1"/>
  <c r="K254" i="54"/>
  <c r="Y254" i="54" s="1"/>
  <c r="K255" i="54"/>
  <c r="Y255" i="54" s="1"/>
  <c r="K256" i="54"/>
  <c r="Y256" i="54" s="1"/>
  <c r="K257" i="54"/>
  <c r="Y257" i="54" s="1"/>
  <c r="K258" i="54"/>
  <c r="Y258" i="54" s="1"/>
  <c r="K259" i="54"/>
  <c r="Y259" i="54" s="1"/>
  <c r="K260" i="54"/>
  <c r="Y260" i="54" s="1"/>
  <c r="K261" i="54"/>
  <c r="Y261" i="54" s="1"/>
  <c r="K262" i="54"/>
  <c r="Y262" i="54" s="1"/>
  <c r="K263" i="54"/>
  <c r="Y263" i="54" s="1"/>
  <c r="K264" i="54"/>
  <c r="Y264" i="54" s="1"/>
  <c r="K265" i="54"/>
  <c r="Y265" i="54" s="1"/>
  <c r="K266" i="54"/>
  <c r="Y266" i="54" s="1"/>
  <c r="K267" i="54"/>
  <c r="Y267" i="54" s="1"/>
  <c r="K268" i="54"/>
  <c r="Y268" i="54" s="1"/>
  <c r="K269" i="54"/>
  <c r="Y269" i="54" s="1"/>
  <c r="K270" i="54"/>
  <c r="Y270" i="54" s="1"/>
  <c r="K271" i="54"/>
  <c r="Y271" i="54" s="1"/>
  <c r="K272" i="54"/>
  <c r="Y272" i="54" s="1"/>
  <c r="K273" i="54"/>
  <c r="Y273" i="54" s="1"/>
  <c r="K274" i="54"/>
  <c r="Y274" i="54" s="1"/>
  <c r="K275" i="54"/>
  <c r="Y275" i="54" s="1"/>
  <c r="K276" i="54"/>
  <c r="Y276" i="54" s="1"/>
  <c r="K277" i="54"/>
  <c r="Y277" i="54" s="1"/>
  <c r="K278" i="54"/>
  <c r="K279" i="54"/>
  <c r="K280" i="54"/>
  <c r="K281" i="54"/>
  <c r="K282" i="54"/>
  <c r="K283" i="54"/>
  <c r="Y283" i="54" s="1"/>
  <c r="K284" i="54"/>
  <c r="Y284" i="54" s="1"/>
  <c r="K285" i="54"/>
  <c r="Y285" i="54" s="1"/>
  <c r="K286" i="54"/>
  <c r="Y286" i="54" s="1"/>
  <c r="K287" i="54"/>
  <c r="Y287" i="54" s="1"/>
  <c r="K288" i="54"/>
  <c r="Y288" i="54" s="1"/>
  <c r="K289" i="54"/>
  <c r="Y289" i="54" s="1"/>
  <c r="K290" i="54"/>
  <c r="Y290" i="54" s="1"/>
  <c r="K291" i="54"/>
  <c r="Y291" i="54" s="1"/>
  <c r="K292" i="54"/>
  <c r="K293" i="54"/>
  <c r="K295" i="54"/>
  <c r="K296" i="54"/>
  <c r="K297" i="54"/>
  <c r="K298" i="54"/>
  <c r="Y298" i="54" s="1"/>
  <c r="K299" i="54"/>
  <c r="K300" i="54"/>
  <c r="K301" i="54"/>
  <c r="K302" i="54"/>
  <c r="A303" i="54"/>
  <c r="K304" i="54"/>
  <c r="K305" i="54"/>
  <c r="K306" i="54"/>
  <c r="K307" i="54"/>
  <c r="V308" i="54"/>
  <c r="V309" i="54"/>
  <c r="K312" i="54"/>
  <c r="W313" i="54"/>
  <c r="V314" i="54"/>
  <c r="V315" i="54"/>
  <c r="G319" i="54"/>
  <c r="M319" i="54"/>
  <c r="Y319" i="54" s="1"/>
  <c r="G320" i="54"/>
  <c r="L320" i="54"/>
  <c r="Y320" i="54" s="1"/>
  <c r="G321" i="54"/>
  <c r="L321" i="54"/>
  <c r="Y321" i="54" s="1"/>
  <c r="G322" i="54"/>
  <c r="V322" i="54"/>
  <c r="Y322" i="54" s="1"/>
  <c r="G323" i="54"/>
  <c r="V323" i="54"/>
  <c r="Y323" i="54" s="1"/>
  <c r="G324" i="54"/>
  <c r="L324" i="54"/>
  <c r="Y324" i="54" s="1"/>
  <c r="G325" i="54"/>
  <c r="M325" i="54"/>
  <c r="Y325" i="54" s="1"/>
  <c r="G326" i="54"/>
  <c r="K326" i="54"/>
  <c r="Y326" i="54" s="1"/>
  <c r="G327" i="54"/>
  <c r="V327" i="54"/>
  <c r="Y327" i="54" s="1"/>
  <c r="G328" i="54"/>
  <c r="V328" i="54"/>
  <c r="Y328" i="54" s="1"/>
  <c r="G329" i="54"/>
  <c r="M329" i="54"/>
  <c r="Y329" i="54" s="1"/>
  <c r="G330" i="54"/>
  <c r="V330" i="54"/>
  <c r="Y330" i="54" s="1"/>
  <c r="A331" i="54"/>
  <c r="G331" i="54"/>
  <c r="V331" i="54"/>
  <c r="Y331" i="54" s="1"/>
  <c r="Y333" i="54"/>
  <c r="G334" i="54"/>
  <c r="H334" i="54"/>
  <c r="H335" i="54" s="1"/>
  <c r="H336" i="54" s="1"/>
  <c r="H337" i="54" s="1"/>
  <c r="H338" i="54" s="1"/>
  <c r="H339" i="54" s="1"/>
  <c r="H340" i="54" s="1"/>
  <c r="H341" i="54" s="1"/>
  <c r="H342" i="54" s="1"/>
  <c r="H343" i="54" s="1"/>
  <c r="H344" i="54" s="1"/>
  <c r="H345" i="54" s="1"/>
  <c r="H346" i="54" s="1"/>
  <c r="H347" i="54" s="1"/>
  <c r="H348" i="54" s="1"/>
  <c r="H349" i="54" s="1"/>
  <c r="H350" i="54" s="1"/>
  <c r="H351" i="54" s="1"/>
  <c r="H352" i="54" s="1"/>
  <c r="H353" i="54" s="1"/>
  <c r="H354" i="54" s="1"/>
  <c r="H355" i="54" s="1"/>
  <c r="H356" i="54" s="1"/>
  <c r="H357" i="54" s="1"/>
  <c r="H358" i="54" s="1"/>
  <c r="H359" i="54" s="1"/>
  <c r="H360" i="54" s="1"/>
  <c r="H361" i="54" s="1"/>
  <c r="H362" i="54" s="1"/>
  <c r="H363" i="54" s="1"/>
  <c r="H364" i="54" s="1"/>
  <c r="H365" i="54" s="1"/>
  <c r="H366" i="54" s="1"/>
  <c r="H367" i="54" s="1"/>
  <c r="H368" i="54" s="1"/>
  <c r="H369" i="54" s="1"/>
  <c r="H370" i="54" s="1"/>
  <c r="H371" i="54" s="1"/>
  <c r="H372" i="54" s="1"/>
  <c r="H373" i="54" s="1"/>
  <c r="H374" i="54" s="1"/>
  <c r="H375" i="54" s="1"/>
  <c r="H376" i="54" s="1"/>
  <c r="H377" i="54" s="1"/>
  <c r="H378" i="54" s="1"/>
  <c r="H379" i="54" s="1"/>
  <c r="H380" i="54" s="1"/>
  <c r="H381" i="54" s="1"/>
  <c r="H382" i="54" s="1"/>
  <c r="H383" i="54" s="1"/>
  <c r="H384" i="54" s="1"/>
  <c r="H385" i="54" s="1"/>
  <c r="H386" i="54" s="1"/>
  <c r="H387" i="54" s="1"/>
  <c r="H388" i="54" s="1"/>
  <c r="H389" i="54" s="1"/>
  <c r="H390" i="54" s="1"/>
  <c r="H391" i="54" s="1"/>
  <c r="H392" i="54" s="1"/>
  <c r="H393" i="54" s="1"/>
  <c r="H394" i="54" s="1"/>
  <c r="H395" i="54" s="1"/>
  <c r="H396" i="54" s="1"/>
  <c r="H397" i="54" s="1"/>
  <c r="H398" i="54" s="1"/>
  <c r="H399" i="54" s="1"/>
  <c r="H400" i="54" s="1"/>
  <c r="H401" i="54" s="1"/>
  <c r="H402" i="54" s="1"/>
  <c r="H403" i="54" s="1"/>
  <c r="H404" i="54" s="1"/>
  <c r="H405" i="54" s="1"/>
  <c r="H406" i="54" s="1"/>
  <c r="H407" i="54" s="1"/>
  <c r="H408" i="54" s="1"/>
  <c r="H409" i="54" s="1"/>
  <c r="H410" i="54" s="1"/>
  <c r="H411" i="54" s="1"/>
  <c r="H412" i="54" s="1"/>
  <c r="H413" i="54" s="1"/>
  <c r="H414" i="54" s="1"/>
  <c r="H415" i="54" s="1"/>
  <c r="H416" i="54" s="1"/>
  <c r="H417" i="54" s="1"/>
  <c r="H418" i="54" s="1"/>
  <c r="H419" i="54" s="1"/>
  <c r="H420" i="54" s="1"/>
  <c r="H421" i="54" s="1"/>
  <c r="H422" i="54" s="1"/>
  <c r="H423" i="54" s="1"/>
  <c r="H424" i="54" s="1"/>
  <c r="H425" i="54" s="1"/>
  <c r="H426" i="54" s="1"/>
  <c r="H427" i="54" s="1"/>
  <c r="H428" i="54" s="1"/>
  <c r="H429" i="54" s="1"/>
  <c r="H430" i="54" s="1"/>
  <c r="H431" i="54" s="1"/>
  <c r="H432" i="54" s="1"/>
  <c r="H433" i="54" s="1"/>
  <c r="H434" i="54" s="1"/>
  <c r="H435" i="54" s="1"/>
  <c r="H436" i="54" s="1"/>
  <c r="H437" i="54" s="1"/>
  <c r="H438" i="54" s="1"/>
  <c r="H439" i="54" s="1"/>
  <c r="H440" i="54" s="1"/>
  <c r="H441" i="54" s="1"/>
  <c r="H442" i="54" s="1"/>
  <c r="H443" i="54" s="1"/>
  <c r="H444" i="54" s="1"/>
  <c r="H445" i="54" s="1"/>
  <c r="H446" i="54" s="1"/>
  <c r="H447" i="54" s="1"/>
  <c r="H448" i="54" s="1"/>
  <c r="H449" i="54" s="1"/>
  <c r="H450" i="54" s="1"/>
  <c r="H451" i="54" s="1"/>
  <c r="H452" i="54" s="1"/>
  <c r="H453" i="54" s="1"/>
  <c r="H454" i="54" s="1"/>
  <c r="H455" i="54" s="1"/>
  <c r="H456" i="54" s="1"/>
  <c r="H457" i="54" s="1"/>
  <c r="H458" i="54" s="1"/>
  <c r="H459" i="54" s="1"/>
  <c r="H460" i="54" s="1"/>
  <c r="H461" i="54" s="1"/>
  <c r="H462" i="54" s="1"/>
  <c r="H463" i="54" s="1"/>
  <c r="H464" i="54" s="1"/>
  <c r="H465" i="54" s="1"/>
  <c r="H466" i="54" s="1"/>
  <c r="H467" i="54" s="1"/>
  <c r="H468" i="54" s="1"/>
  <c r="H469" i="54" s="1"/>
  <c r="H470" i="54" s="1"/>
  <c r="H471" i="54" s="1"/>
  <c r="H472" i="54" s="1"/>
  <c r="H473" i="54" s="1"/>
  <c r="H474" i="54" s="1"/>
  <c r="H475" i="54" s="1"/>
  <c r="H476" i="54" s="1"/>
  <c r="H477" i="54" s="1"/>
  <c r="H478" i="54" s="1"/>
  <c r="H479" i="54" s="1"/>
  <c r="H480" i="54" s="1"/>
  <c r="H481" i="54" s="1"/>
  <c r="H482" i="54" s="1"/>
  <c r="H483" i="54" s="1"/>
  <c r="H484" i="54" s="1"/>
  <c r="H485" i="54" s="1"/>
  <c r="H486" i="54" s="1"/>
  <c r="H487" i="54" s="1"/>
  <c r="H488" i="54" s="1"/>
  <c r="H489" i="54" s="1"/>
  <c r="H490" i="54" s="1"/>
  <c r="H491" i="54" s="1"/>
  <c r="H492" i="54" s="1"/>
  <c r="H493" i="54" s="1"/>
  <c r="H494" i="54" s="1"/>
  <c r="H495" i="54" s="1"/>
  <c r="H496" i="54" s="1"/>
  <c r="H497" i="54" s="1"/>
  <c r="H498" i="54" s="1"/>
  <c r="H499" i="54" s="1"/>
  <c r="H500" i="54" s="1"/>
  <c r="H501" i="54" s="1"/>
  <c r="H502" i="54" s="1"/>
  <c r="H503" i="54" s="1"/>
  <c r="H504" i="54" s="1"/>
  <c r="H505" i="54" s="1"/>
  <c r="H506" i="54" s="1"/>
  <c r="H507" i="54" s="1"/>
  <c r="H508" i="54" s="1"/>
  <c r="H509" i="54" s="1"/>
  <c r="H510" i="54" s="1"/>
  <c r="H511" i="54" s="1"/>
  <c r="H512" i="54" s="1"/>
  <c r="H513" i="54" s="1"/>
  <c r="H514" i="54" s="1"/>
  <c r="H515" i="54" s="1"/>
  <c r="H516" i="54" s="1"/>
  <c r="H517" i="54" s="1"/>
  <c r="H518" i="54" s="1"/>
  <c r="H519" i="54" s="1"/>
  <c r="H520" i="54" s="1"/>
  <c r="H521" i="54" s="1"/>
  <c r="H522" i="54" s="1"/>
  <c r="H523" i="54" s="1"/>
  <c r="H524" i="54" s="1"/>
  <c r="H525" i="54" s="1"/>
  <c r="H526" i="54" s="1"/>
  <c r="H527" i="54" s="1"/>
  <c r="H528" i="54" s="1"/>
  <c r="H529" i="54" s="1"/>
  <c r="H530" i="54" s="1"/>
  <c r="H531" i="54" s="1"/>
  <c r="H532" i="54" s="1"/>
  <c r="H533" i="54" s="1"/>
  <c r="H534" i="54" s="1"/>
  <c r="H535" i="54" s="1"/>
  <c r="H536" i="54" s="1"/>
  <c r="H537" i="54" s="1"/>
  <c r="H538" i="54" s="1"/>
  <c r="H539" i="54" s="1"/>
  <c r="H540" i="54" s="1"/>
  <c r="H541" i="54" s="1"/>
  <c r="H542" i="54" s="1"/>
  <c r="H543" i="54" s="1"/>
  <c r="H544" i="54" s="1"/>
  <c r="H545" i="54" s="1"/>
  <c r="H546" i="54" s="1"/>
  <c r="H547" i="54" s="1"/>
  <c r="H548" i="54" s="1"/>
  <c r="H549" i="54" s="1"/>
  <c r="H550" i="54" s="1"/>
  <c r="H551" i="54" s="1"/>
  <c r="H552" i="54" s="1"/>
  <c r="H553" i="54" s="1"/>
  <c r="H554" i="54" s="1"/>
  <c r="H555" i="54" s="1"/>
  <c r="H556" i="54" s="1"/>
  <c r="H557" i="54" s="1"/>
  <c r="H558" i="54" s="1"/>
  <c r="H559" i="54" s="1"/>
  <c r="H560" i="54" s="1"/>
  <c r="H561" i="54" s="1"/>
  <c r="H562" i="54" s="1"/>
  <c r="H563" i="54" s="1"/>
  <c r="H564" i="54" s="1"/>
  <c r="H565" i="54" s="1"/>
  <c r="H566" i="54" s="1"/>
  <c r="H567" i="54" s="1"/>
  <c r="H568" i="54" s="1"/>
  <c r="H569" i="54" s="1"/>
  <c r="H570" i="54" s="1"/>
  <c r="H571" i="54" s="1"/>
  <c r="H572" i="54" s="1"/>
  <c r="H573" i="54" s="1"/>
  <c r="H574" i="54" s="1"/>
  <c r="H575" i="54" s="1"/>
  <c r="H576" i="54" s="1"/>
  <c r="H577" i="54" s="1"/>
  <c r="H578" i="54" s="1"/>
  <c r="H579" i="54" s="1"/>
  <c r="H580" i="54" s="1"/>
  <c r="H581" i="54" s="1"/>
  <c r="H582" i="54" s="1"/>
  <c r="H583" i="54" s="1"/>
  <c r="H584" i="54" s="1"/>
  <c r="H585" i="54" s="1"/>
  <c r="H586" i="54" s="1"/>
  <c r="H587" i="54" s="1"/>
  <c r="H588" i="54" s="1"/>
  <c r="H589" i="54" s="1"/>
  <c r="H590" i="54" s="1"/>
  <c r="H591" i="54" s="1"/>
  <c r="H592" i="54" s="1"/>
  <c r="H593" i="54" s="1"/>
  <c r="H594" i="54" s="1"/>
  <c r="H595" i="54" s="1"/>
  <c r="H596" i="54" s="1"/>
  <c r="H597" i="54" s="1"/>
  <c r="H598" i="54" s="1"/>
  <c r="H599" i="54" s="1"/>
  <c r="H600" i="54" s="1"/>
  <c r="H601" i="54" s="1"/>
  <c r="H602" i="54" s="1"/>
  <c r="H603" i="54" s="1"/>
  <c r="H604" i="54" s="1"/>
  <c r="H605" i="54" s="1"/>
  <c r="H606" i="54" s="1"/>
  <c r="H607" i="54" s="1"/>
  <c r="H608" i="54" s="1"/>
  <c r="H609" i="54" s="1"/>
  <c r="H610" i="54" s="1"/>
  <c r="H611" i="54" s="1"/>
  <c r="H612" i="54" s="1"/>
  <c r="H613" i="54" s="1"/>
  <c r="H614" i="54" s="1"/>
  <c r="H615" i="54" s="1"/>
  <c r="H616" i="54" s="1"/>
  <c r="H617" i="54" s="1"/>
  <c r="H618" i="54" s="1"/>
  <c r="H619" i="54" s="1"/>
  <c r="H620" i="54" s="1"/>
  <c r="Y334" i="54"/>
  <c r="G335" i="54"/>
  <c r="L335" i="54"/>
  <c r="Y335" i="54" s="1"/>
  <c r="G336" i="54"/>
  <c r="Y336" i="54"/>
  <c r="G337" i="54"/>
  <c r="K337" i="54"/>
  <c r="Y337" i="54" s="1"/>
  <c r="G338" i="54"/>
  <c r="Y338" i="54"/>
  <c r="G339" i="54"/>
  <c r="V339" i="54"/>
  <c r="Y339" i="54" s="1"/>
  <c r="G340" i="54"/>
  <c r="Y340" i="54"/>
  <c r="G341" i="54"/>
  <c r="O341" i="54" s="1"/>
  <c r="Y341" i="54" s="1"/>
  <c r="G342" i="54"/>
  <c r="O342" i="54" s="1"/>
  <c r="Y342" i="54" s="1"/>
  <c r="G343" i="54"/>
  <c r="O343" i="54" s="1"/>
  <c r="Y343" i="54" s="1"/>
  <c r="G344" i="54"/>
  <c r="M344" i="54" s="1"/>
  <c r="Y344" i="54" s="1"/>
  <c r="G345" i="54"/>
  <c r="O345" i="54" s="1"/>
  <c r="Y345" i="54" s="1"/>
  <c r="G346" i="54"/>
  <c r="O346" i="54" s="1"/>
  <c r="Y346" i="54" s="1"/>
  <c r="G347" i="54"/>
  <c r="O347" i="54" s="1"/>
  <c r="Y347" i="54" s="1"/>
  <c r="G348" i="54"/>
  <c r="O348" i="54" s="1"/>
  <c r="Y348" i="54" s="1"/>
  <c r="G349" i="54"/>
  <c r="O349" i="54" s="1"/>
  <c r="Y349" i="54" s="1"/>
  <c r="G350" i="54"/>
  <c r="O350" i="54" s="1"/>
  <c r="Y350" i="54" s="1"/>
  <c r="G351" i="54"/>
  <c r="O351" i="54" s="1"/>
  <c r="Y351" i="54" s="1"/>
  <c r="G352" i="54"/>
  <c r="O352" i="54" s="1"/>
  <c r="Y352" i="54" s="1"/>
  <c r="G353" i="54"/>
  <c r="O353" i="54" s="1"/>
  <c r="Y353" i="54" s="1"/>
  <c r="G354" i="54"/>
  <c r="O354" i="54" s="1"/>
  <c r="Y354" i="54" s="1"/>
  <c r="G355" i="54"/>
  <c r="O355" i="54" s="1"/>
  <c r="Y355" i="54" s="1"/>
  <c r="G356" i="54"/>
  <c r="O356" i="54" s="1"/>
  <c r="Y356" i="54" s="1"/>
  <c r="G357" i="54"/>
  <c r="O357" i="54" s="1"/>
  <c r="Y357" i="54" s="1"/>
  <c r="G358" i="54"/>
  <c r="O358" i="54" s="1"/>
  <c r="Y358" i="54" s="1"/>
  <c r="G359" i="54"/>
  <c r="O359" i="54" s="1"/>
  <c r="Y359" i="54" s="1"/>
  <c r="G360" i="54"/>
  <c r="O360" i="54" s="1"/>
  <c r="Y360" i="54" s="1"/>
  <c r="G361" i="54"/>
  <c r="O361" i="54" s="1"/>
  <c r="Y361" i="54" s="1"/>
  <c r="G362" i="54"/>
  <c r="O362" i="54" s="1"/>
  <c r="Y362" i="54" s="1"/>
  <c r="G363" i="54"/>
  <c r="O363" i="54" s="1"/>
  <c r="Y363" i="54" s="1"/>
  <c r="G364" i="54"/>
  <c r="O364" i="54" s="1"/>
  <c r="Y364" i="54" s="1"/>
  <c r="G365" i="54"/>
  <c r="O365" i="54" s="1"/>
  <c r="Y365" i="54" s="1"/>
  <c r="G366" i="54"/>
  <c r="O366" i="54" s="1"/>
  <c r="Y366" i="54" s="1"/>
  <c r="G367" i="54"/>
  <c r="O367" i="54" s="1"/>
  <c r="Y367" i="54" s="1"/>
  <c r="G368" i="54"/>
  <c r="O368" i="54" s="1"/>
  <c r="Y368" i="54" s="1"/>
  <c r="G369" i="54"/>
  <c r="W369" i="54" s="1"/>
  <c r="Y369" i="54" s="1"/>
  <c r="G370" i="54"/>
  <c r="O370" i="54" s="1"/>
  <c r="Y370" i="54" s="1"/>
  <c r="G371" i="54"/>
  <c r="O371" i="54" s="1"/>
  <c r="Y371" i="54" s="1"/>
  <c r="G372" i="54"/>
  <c r="O372" i="54" s="1"/>
  <c r="Y372" i="54" s="1"/>
  <c r="G373" i="54"/>
  <c r="O373" i="54" s="1"/>
  <c r="Y373" i="54" s="1"/>
  <c r="G374" i="54"/>
  <c r="O374" i="54" s="1"/>
  <c r="Y374" i="54" s="1"/>
  <c r="G375" i="54"/>
  <c r="O375" i="54" s="1"/>
  <c r="Y375" i="54" s="1"/>
  <c r="G376" i="54"/>
  <c r="O376" i="54" s="1"/>
  <c r="Y376" i="54" s="1"/>
  <c r="G377" i="54"/>
  <c r="O377" i="54" s="1"/>
  <c r="Y377" i="54" s="1"/>
  <c r="G378" i="54"/>
  <c r="O378" i="54" s="1"/>
  <c r="Y378" i="54" s="1"/>
  <c r="G379" i="54"/>
  <c r="O379" i="54" s="1"/>
  <c r="Y379" i="54" s="1"/>
  <c r="G380" i="54"/>
  <c r="O380" i="54" s="1"/>
  <c r="Y380" i="54" s="1"/>
  <c r="G381" i="54"/>
  <c r="O381" i="54" s="1"/>
  <c r="Y381" i="54" s="1"/>
  <c r="G382" i="54"/>
  <c r="O382" i="54" s="1"/>
  <c r="Y382" i="54" s="1"/>
  <c r="G383" i="54"/>
  <c r="O383" i="54" s="1"/>
  <c r="Y383" i="54" s="1"/>
  <c r="G384" i="54"/>
  <c r="O384" i="54" s="1"/>
  <c r="Y384" i="54" s="1"/>
  <c r="G385" i="54"/>
  <c r="O385" i="54" s="1"/>
  <c r="Y385" i="54" s="1"/>
  <c r="G386" i="54"/>
  <c r="O386" i="54" s="1"/>
  <c r="Y386" i="54" s="1"/>
  <c r="G387" i="54"/>
  <c r="O387" i="54" s="1"/>
  <c r="Y387" i="54" s="1"/>
  <c r="G388" i="54"/>
  <c r="O388" i="54" s="1"/>
  <c r="Y388" i="54" s="1"/>
  <c r="G389" i="54"/>
  <c r="O389" i="54" s="1"/>
  <c r="Y389" i="54" s="1"/>
  <c r="A390" i="54"/>
  <c r="Y390" i="54"/>
  <c r="G391" i="54"/>
  <c r="O391" i="54" s="1"/>
  <c r="G392" i="54"/>
  <c r="O392" i="54" s="1"/>
  <c r="G393" i="54"/>
  <c r="O393" i="54" s="1"/>
  <c r="G394" i="54"/>
  <c r="O394" i="54" s="1"/>
  <c r="G395" i="54"/>
  <c r="O395" i="54" s="1"/>
  <c r="G396" i="54"/>
  <c r="O396" i="54" s="1"/>
  <c r="G397" i="54"/>
  <c r="V397" i="54"/>
  <c r="Y397" i="54"/>
  <c r="G398" i="54"/>
  <c r="O398" i="54" s="1"/>
  <c r="G399" i="54"/>
  <c r="O399" i="54" s="1"/>
  <c r="G400" i="54"/>
  <c r="O400" i="54" s="1"/>
  <c r="G401" i="54"/>
  <c r="O401" i="54" s="1"/>
  <c r="G402" i="54"/>
  <c r="O402" i="54" s="1"/>
  <c r="G403" i="54"/>
  <c r="O403" i="54" s="1"/>
  <c r="G404" i="54"/>
  <c r="O404" i="54" s="1"/>
  <c r="G405" i="54"/>
  <c r="O405" i="54" s="1"/>
  <c r="G406" i="54"/>
  <c r="O406" i="54" s="1"/>
  <c r="G407" i="54"/>
  <c r="O407" i="54" s="1"/>
  <c r="G408" i="54"/>
  <c r="O408" i="54" s="1"/>
  <c r="G409" i="54"/>
  <c r="O409" i="54" s="1"/>
  <c r="G410" i="54"/>
  <c r="O410" i="54" s="1"/>
  <c r="G411" i="54"/>
  <c r="O411" i="54" s="1"/>
  <c r="G412" i="54"/>
  <c r="O412" i="54" s="1"/>
  <c r="G413" i="54"/>
  <c r="O413" i="54" s="1"/>
  <c r="G414" i="54"/>
  <c r="O414" i="54" s="1"/>
  <c r="G415" i="54"/>
  <c r="O415" i="54" s="1"/>
  <c r="G416" i="54"/>
  <c r="O416" i="54" s="1"/>
  <c r="G417" i="54"/>
  <c r="O417" i="54" s="1"/>
  <c r="G418" i="54"/>
  <c r="O418" i="54" s="1"/>
  <c r="G419" i="54"/>
  <c r="O419" i="54" s="1"/>
  <c r="G420" i="54"/>
  <c r="O420" i="54" s="1"/>
  <c r="G421" i="54"/>
  <c r="O421" i="54" s="1"/>
  <c r="G422" i="54"/>
  <c r="O422" i="54" s="1"/>
  <c r="G423" i="54"/>
  <c r="O423" i="54" s="1"/>
  <c r="G424" i="54"/>
  <c r="O424" i="54" s="1"/>
  <c r="G425" i="54"/>
  <c r="O425" i="54" s="1"/>
  <c r="G426" i="54"/>
  <c r="O426" i="54" s="1"/>
  <c r="G427" i="54"/>
  <c r="O427" i="54" s="1"/>
  <c r="G428" i="54"/>
  <c r="O428" i="54" s="1"/>
  <c r="G429" i="54"/>
  <c r="O429" i="54" s="1"/>
  <c r="G430" i="54"/>
  <c r="O430" i="54" s="1"/>
  <c r="G431" i="54"/>
  <c r="O431" i="54" s="1"/>
  <c r="G432" i="54"/>
  <c r="O432" i="54" s="1"/>
  <c r="G433" i="54"/>
  <c r="O433" i="54" s="1"/>
  <c r="G434" i="54"/>
  <c r="O434" i="54" s="1"/>
  <c r="G435" i="54"/>
  <c r="O435" i="54" s="1"/>
  <c r="G436" i="54"/>
  <c r="O436" i="54" s="1"/>
  <c r="G437" i="54"/>
  <c r="O437" i="54" s="1"/>
  <c r="G438" i="54"/>
  <c r="O438" i="54" s="1"/>
  <c r="G439" i="54"/>
  <c r="O439" i="54" s="1"/>
  <c r="G440" i="54"/>
  <c r="O440" i="54" s="1"/>
  <c r="G441" i="54"/>
  <c r="O441" i="54" s="1"/>
  <c r="G442" i="54"/>
  <c r="O442" i="54" s="1"/>
  <c r="G443" i="54"/>
  <c r="O443" i="54" s="1"/>
  <c r="G444" i="54"/>
  <c r="O444" i="54" s="1"/>
  <c r="G445" i="54"/>
  <c r="O445" i="54" s="1"/>
  <c r="G446" i="54"/>
  <c r="O446" i="54" s="1"/>
  <c r="G447" i="54"/>
  <c r="O447" i="54" s="1"/>
  <c r="G448" i="54"/>
  <c r="O448" i="54" s="1"/>
  <c r="G449" i="54"/>
  <c r="O449" i="54" s="1"/>
  <c r="G450" i="54"/>
  <c r="O450" i="54" s="1"/>
  <c r="G451" i="54"/>
  <c r="O451" i="54" s="1"/>
  <c r="G452" i="54"/>
  <c r="O452" i="54" s="1"/>
  <c r="G453" i="54"/>
  <c r="O453" i="54" s="1"/>
  <c r="G454" i="54"/>
  <c r="O454" i="54" s="1"/>
  <c r="G455" i="54"/>
  <c r="O455" i="54" s="1"/>
  <c r="G456" i="54"/>
  <c r="O456" i="54" s="1"/>
  <c r="G457" i="54"/>
  <c r="O457" i="54" s="1"/>
  <c r="G458" i="54"/>
  <c r="O458" i="54" s="1"/>
  <c r="G459" i="54"/>
  <c r="O459" i="54" s="1"/>
  <c r="G460" i="54"/>
  <c r="O460" i="54" s="1"/>
  <c r="G461" i="54"/>
  <c r="O461" i="54" s="1"/>
  <c r="G462" i="54"/>
  <c r="O462" i="54" s="1"/>
  <c r="G463" i="54"/>
  <c r="O463" i="54" s="1"/>
  <c r="G464" i="54"/>
  <c r="O464" i="54" s="1"/>
  <c r="G465" i="54"/>
  <c r="O465" i="54" s="1"/>
  <c r="G466" i="54"/>
  <c r="O466" i="54" s="1"/>
  <c r="G467" i="54"/>
  <c r="O467" i="54" s="1"/>
  <c r="G468" i="54"/>
  <c r="O468" i="54" s="1"/>
  <c r="G469" i="54"/>
  <c r="O469" i="54" s="1"/>
  <c r="G470" i="54"/>
  <c r="O470" i="54" s="1"/>
  <c r="G471" i="54"/>
  <c r="O471" i="54" s="1"/>
  <c r="G472" i="54"/>
  <c r="O472" i="54" s="1"/>
  <c r="G473" i="54"/>
  <c r="O473" i="54" s="1"/>
  <c r="G474" i="54"/>
  <c r="O474" i="54" s="1"/>
  <c r="G475" i="54"/>
  <c r="O475" i="54" s="1"/>
  <c r="G476" i="54"/>
  <c r="O476" i="54" s="1"/>
  <c r="G477" i="54"/>
  <c r="O477" i="54" s="1"/>
  <c r="G478" i="54"/>
  <c r="O478" i="54" s="1"/>
  <c r="G479" i="54"/>
  <c r="O479" i="54" s="1"/>
  <c r="G480" i="54"/>
  <c r="O480" i="54" s="1"/>
  <c r="G481" i="54"/>
  <c r="O481" i="54" s="1"/>
  <c r="G482" i="54"/>
  <c r="O482" i="54" s="1"/>
  <c r="G483" i="54"/>
  <c r="O483" i="54" s="1"/>
  <c r="G484" i="54"/>
  <c r="O484" i="54" s="1"/>
  <c r="G485" i="54"/>
  <c r="O485" i="54" s="1"/>
  <c r="G486" i="54"/>
  <c r="O486" i="54" s="1"/>
  <c r="G487" i="54"/>
  <c r="O487" i="54" s="1"/>
  <c r="G488" i="54"/>
  <c r="O488" i="54" s="1"/>
  <c r="G489" i="54"/>
  <c r="O489" i="54" s="1"/>
  <c r="G490" i="54"/>
  <c r="O490" i="54" s="1"/>
  <c r="G491" i="54"/>
  <c r="O491" i="54" s="1"/>
  <c r="G492" i="54"/>
  <c r="O492" i="54" s="1"/>
  <c r="G493" i="54"/>
  <c r="O493" i="54" s="1"/>
  <c r="G494" i="54"/>
  <c r="O494" i="54" s="1"/>
  <c r="G495" i="54"/>
  <c r="O495" i="54" s="1"/>
  <c r="G496" i="54"/>
  <c r="O496" i="54" s="1"/>
  <c r="G497" i="54"/>
  <c r="O497" i="54" s="1"/>
  <c r="G498" i="54"/>
  <c r="O498" i="54" s="1"/>
  <c r="G499" i="54"/>
  <c r="O499" i="54" s="1"/>
  <c r="G500" i="54"/>
  <c r="O500" i="54" s="1"/>
  <c r="G501" i="54"/>
  <c r="O501" i="54" s="1"/>
  <c r="G502" i="54"/>
  <c r="O502" i="54" s="1"/>
  <c r="G503" i="54"/>
  <c r="O503" i="54" s="1"/>
  <c r="G504" i="54"/>
  <c r="O504" i="54" s="1"/>
  <c r="G505" i="54"/>
  <c r="O505" i="54" s="1"/>
  <c r="G506" i="54"/>
  <c r="O506" i="54" s="1"/>
  <c r="G507" i="54"/>
  <c r="O507" i="54" s="1"/>
  <c r="G508" i="54"/>
  <c r="O508" i="54" s="1"/>
  <c r="G509" i="54"/>
  <c r="O509" i="54" s="1"/>
  <c r="G510" i="54"/>
  <c r="O510" i="54" s="1"/>
  <c r="G511" i="54"/>
  <c r="O511" i="54" s="1"/>
  <c r="G512" i="54"/>
  <c r="O512" i="54" s="1"/>
  <c r="G513" i="54"/>
  <c r="O513" i="54" s="1"/>
  <c r="G514" i="54"/>
  <c r="O514" i="54" s="1"/>
  <c r="G515" i="54"/>
  <c r="O515" i="54" s="1"/>
  <c r="G516" i="54"/>
  <c r="O516" i="54" s="1"/>
  <c r="G517" i="54"/>
  <c r="O517" i="54" s="1"/>
  <c r="G518" i="54"/>
  <c r="O518" i="54" s="1"/>
  <c r="G519" i="54"/>
  <c r="O519" i="54" s="1"/>
  <c r="G520" i="54"/>
  <c r="O520" i="54" s="1"/>
  <c r="G521" i="54"/>
  <c r="O521" i="54" s="1"/>
  <c r="G522" i="54"/>
  <c r="O522" i="54" s="1"/>
  <c r="G523" i="54"/>
  <c r="O523" i="54" s="1"/>
  <c r="G524" i="54"/>
  <c r="O524" i="54" s="1"/>
  <c r="G525" i="54"/>
  <c r="O525" i="54" s="1"/>
  <c r="G526" i="54"/>
  <c r="O526" i="54" s="1"/>
  <c r="G527" i="54"/>
  <c r="O527" i="54" s="1"/>
  <c r="G528" i="54"/>
  <c r="O528" i="54" s="1"/>
  <c r="G529" i="54"/>
  <c r="O529" i="54" s="1"/>
  <c r="G530" i="54"/>
  <c r="O530" i="54" s="1"/>
  <c r="G531" i="54"/>
  <c r="O531" i="54" s="1"/>
  <c r="G532" i="54"/>
  <c r="O532" i="54" s="1"/>
  <c r="G533" i="54"/>
  <c r="O533" i="54" s="1"/>
  <c r="G534" i="54"/>
  <c r="O534" i="54" s="1"/>
  <c r="G535" i="54"/>
  <c r="O535" i="54" s="1"/>
  <c r="G536" i="54"/>
  <c r="O536" i="54" s="1"/>
  <c r="G537" i="54"/>
  <c r="O537" i="54" s="1"/>
  <c r="G538" i="54"/>
  <c r="O538" i="54" s="1"/>
  <c r="G539" i="54"/>
  <c r="O539" i="54" s="1"/>
  <c r="G540" i="54"/>
  <c r="O540" i="54" s="1"/>
  <c r="G541" i="54"/>
  <c r="O541" i="54" s="1"/>
  <c r="G542" i="54"/>
  <c r="O542" i="54" s="1"/>
  <c r="G543" i="54"/>
  <c r="O543" i="54" s="1"/>
  <c r="G544" i="54"/>
  <c r="O544" i="54" s="1"/>
  <c r="G545" i="54"/>
  <c r="O545" i="54" s="1"/>
  <c r="G546" i="54"/>
  <c r="O546" i="54" s="1"/>
  <c r="G547" i="54"/>
  <c r="O547" i="54" s="1"/>
  <c r="G548" i="54"/>
  <c r="O548" i="54" s="1"/>
  <c r="G549" i="54"/>
  <c r="O549" i="54" s="1"/>
  <c r="G550" i="54"/>
  <c r="O550" i="54" s="1"/>
  <c r="G551" i="54"/>
  <c r="O551" i="54" s="1"/>
  <c r="G552" i="54"/>
  <c r="O552" i="54" s="1"/>
  <c r="G553" i="54"/>
  <c r="O553" i="54" s="1"/>
  <c r="G554" i="54"/>
  <c r="O554" i="54" s="1"/>
  <c r="G555" i="54"/>
  <c r="O555" i="54" s="1"/>
  <c r="G556" i="54"/>
  <c r="O556" i="54" s="1"/>
  <c r="G557" i="54"/>
  <c r="O557" i="54" s="1"/>
  <c r="G558" i="54"/>
  <c r="O558" i="54" s="1"/>
  <c r="G559" i="54"/>
  <c r="O559" i="54" s="1"/>
  <c r="G560" i="54"/>
  <c r="O560" i="54" s="1"/>
  <c r="G561" i="54"/>
  <c r="O561" i="54" s="1"/>
  <c r="G562" i="54"/>
  <c r="O562" i="54" s="1"/>
  <c r="Y562" i="54" s="1"/>
  <c r="G563" i="54"/>
  <c r="O563" i="54" s="1"/>
  <c r="Y563" i="54" s="1"/>
  <c r="G564" i="54"/>
  <c r="O564" i="54" s="1"/>
  <c r="Y564" i="54" s="1"/>
  <c r="G565" i="54"/>
  <c r="O565" i="54" s="1"/>
  <c r="Y565" i="54" s="1"/>
  <c r="G566" i="54"/>
  <c r="O566" i="54" s="1"/>
  <c r="Y566" i="54" s="1"/>
  <c r="G567" i="54"/>
  <c r="O567" i="54" s="1"/>
  <c r="Y567" i="54" s="1"/>
  <c r="G568" i="54"/>
  <c r="O568" i="54" s="1"/>
  <c r="Y568" i="54" s="1"/>
  <c r="G569" i="54"/>
  <c r="O569" i="54" s="1"/>
  <c r="Y569" i="54" s="1"/>
  <c r="G570" i="54"/>
  <c r="L570" i="54" s="1"/>
  <c r="Y570" i="54" s="1"/>
  <c r="G571" i="54"/>
  <c r="O571" i="54" s="1"/>
  <c r="Y571" i="54" s="1"/>
  <c r="G572" i="54"/>
  <c r="O572" i="54" s="1"/>
  <c r="Y572" i="54" s="1"/>
  <c r="G573" i="54"/>
  <c r="O573" i="54" s="1"/>
  <c r="Y573" i="54" s="1"/>
  <c r="G574" i="54"/>
  <c r="O574" i="54" s="1"/>
  <c r="Y574" i="54" s="1"/>
  <c r="G575" i="54"/>
  <c r="N575" i="54" s="1"/>
  <c r="Y575" i="54" s="1"/>
  <c r="G576" i="54"/>
  <c r="O576" i="54" s="1"/>
  <c r="Y576" i="54" s="1"/>
  <c r="G577" i="54"/>
  <c r="O577" i="54" s="1"/>
  <c r="Y577" i="54" s="1"/>
  <c r="G578" i="54"/>
  <c r="O578" i="54" s="1"/>
  <c r="G579" i="54"/>
  <c r="N579" i="54" s="1"/>
  <c r="G580" i="54"/>
  <c r="N580" i="54" s="1"/>
  <c r="G581" i="54"/>
  <c r="O581" i="54" s="1"/>
  <c r="G582" i="54"/>
  <c r="O582" i="54" s="1"/>
  <c r="G583" i="54"/>
  <c r="N583" i="54" s="1"/>
  <c r="G584" i="54"/>
  <c r="N584" i="54" s="1"/>
  <c r="G585" i="54"/>
  <c r="N585" i="54" s="1"/>
  <c r="G586" i="54"/>
  <c r="N586" i="54" s="1"/>
  <c r="G587" i="54"/>
  <c r="N587" i="54" s="1"/>
  <c r="G588" i="54"/>
  <c r="O588" i="54" s="1"/>
  <c r="G589" i="54"/>
  <c r="O589" i="54" s="1"/>
  <c r="G590" i="54"/>
  <c r="O590" i="54" s="1"/>
  <c r="G591" i="54"/>
  <c r="O591" i="54" s="1"/>
  <c r="G592" i="54"/>
  <c r="O592" i="54" s="1"/>
  <c r="G593" i="54"/>
  <c r="O593" i="54" s="1"/>
  <c r="G594" i="54"/>
  <c r="O594" i="54" s="1"/>
  <c r="G595" i="54"/>
  <c r="O595" i="54" s="1"/>
  <c r="G596" i="54"/>
  <c r="O596" i="54" s="1"/>
  <c r="G597" i="54"/>
  <c r="O597" i="54" s="1"/>
  <c r="G598" i="54"/>
  <c r="N598" i="54" s="1"/>
  <c r="G599" i="54"/>
  <c r="O599" i="54" s="1"/>
  <c r="G600" i="54"/>
  <c r="O600" i="54" s="1"/>
  <c r="G601" i="54"/>
  <c r="N601" i="54" s="1"/>
  <c r="G602" i="54"/>
  <c r="T602" i="54" s="1"/>
  <c r="G603" i="54"/>
  <c r="T603" i="54" s="1"/>
  <c r="G604" i="54"/>
  <c r="T604" i="54" s="1"/>
  <c r="G605" i="54"/>
  <c r="T605" i="54" s="1"/>
  <c r="G606" i="54"/>
  <c r="T606" i="54" s="1"/>
  <c r="G607" i="54"/>
  <c r="M607" i="54" s="1"/>
  <c r="G608" i="54"/>
  <c r="T608" i="54" s="1"/>
  <c r="G609" i="54"/>
  <c r="T609" i="54" s="1"/>
  <c r="G610" i="54"/>
  <c r="T610" i="54" s="1"/>
  <c r="G611" i="54"/>
  <c r="T611" i="54" s="1"/>
  <c r="G612" i="54"/>
  <c r="T612" i="54" s="1"/>
  <c r="G613" i="54"/>
  <c r="T613" i="54" s="1"/>
  <c r="G614" i="54"/>
  <c r="T614" i="54" s="1"/>
  <c r="G615" i="54"/>
  <c r="T615" i="54" s="1"/>
  <c r="G616" i="54"/>
  <c r="T616" i="54" s="1"/>
  <c r="G617" i="54"/>
  <c r="T617" i="54" s="1"/>
  <c r="G618" i="54"/>
  <c r="T618" i="54" s="1"/>
  <c r="G619" i="54"/>
  <c r="T619" i="54" s="1"/>
  <c r="G620" i="54"/>
  <c r="T620" i="54" s="1"/>
  <c r="A621" i="54"/>
  <c r="G622" i="54"/>
  <c r="T622" i="54" s="1"/>
  <c r="G623" i="54"/>
  <c r="T623" i="54" s="1"/>
  <c r="G624" i="54"/>
  <c r="T624" i="54" s="1"/>
  <c r="G625" i="54"/>
  <c r="T625" i="54" s="1"/>
  <c r="G626" i="54"/>
  <c r="N626" i="54" s="1"/>
  <c r="G627" i="54"/>
  <c r="N627" i="54" s="1"/>
  <c r="G628" i="54"/>
  <c r="N628" i="54" s="1"/>
  <c r="G629" i="54"/>
  <c r="T629" i="54" s="1"/>
  <c r="G630" i="54"/>
  <c r="T630" i="54" s="1"/>
  <c r="G631" i="54"/>
  <c r="T631" i="54" s="1"/>
  <c r="G632" i="54"/>
  <c r="T632" i="54" s="1"/>
  <c r="G633" i="54"/>
  <c r="T633" i="54" s="1"/>
  <c r="G634" i="54"/>
  <c r="T634" i="54" s="1"/>
  <c r="G635" i="54"/>
  <c r="T635" i="54" s="1"/>
  <c r="G636" i="54"/>
  <c r="T636" i="54" s="1"/>
  <c r="G637" i="54"/>
  <c r="T637" i="54" s="1"/>
  <c r="G638" i="54"/>
  <c r="T638" i="54" s="1"/>
  <c r="G639" i="54"/>
  <c r="T639" i="54" s="1"/>
  <c r="G640" i="54"/>
  <c r="T640" i="54" s="1"/>
  <c r="G641" i="54"/>
  <c r="T641" i="54" s="1"/>
  <c r="G642" i="54"/>
  <c r="T642" i="54" s="1"/>
  <c r="Y642" i="54" s="1"/>
  <c r="G643" i="54"/>
  <c r="T643" i="54" s="1"/>
  <c r="Y643" i="54" s="1"/>
  <c r="G644" i="54"/>
  <c r="T644" i="54" s="1"/>
  <c r="Y644" i="54" s="1"/>
  <c r="G645" i="54"/>
  <c r="T645" i="54" s="1"/>
  <c r="Y645" i="54" s="1"/>
  <c r="G646" i="54"/>
  <c r="O646" i="54" s="1"/>
  <c r="Y646" i="54" s="1"/>
  <c r="G647" i="54"/>
  <c r="T647" i="54" s="1"/>
  <c r="Y647" i="54" s="1"/>
  <c r="G648" i="54"/>
  <c r="T648" i="54" s="1"/>
  <c r="Y648" i="54" s="1"/>
  <c r="G649" i="54"/>
  <c r="T649" i="54" s="1"/>
  <c r="Y649" i="54" s="1"/>
  <c r="G650" i="54"/>
  <c r="O650" i="54" s="1"/>
  <c r="Y650" i="54" s="1"/>
  <c r="G651" i="54"/>
  <c r="T651" i="54" s="1"/>
  <c r="Y651" i="54" s="1"/>
  <c r="G652" i="54"/>
  <c r="T652" i="54" s="1"/>
  <c r="Y652" i="54" s="1"/>
  <c r="G653" i="54"/>
  <c r="T653" i="54" s="1"/>
  <c r="Y653" i="54" s="1"/>
  <c r="G654" i="54"/>
  <c r="N654" i="54" s="1"/>
  <c r="Y654" i="54" s="1"/>
  <c r="G655" i="54"/>
  <c r="T655" i="54" s="1"/>
  <c r="Y655" i="54" s="1"/>
  <c r="G656" i="54"/>
  <c r="T656" i="54" s="1"/>
  <c r="Y656" i="54" s="1"/>
  <c r="G657" i="54"/>
  <c r="T657" i="54" s="1"/>
  <c r="Y657" i="54" s="1"/>
  <c r="G658" i="54"/>
  <c r="T658" i="54" s="1"/>
  <c r="Y658" i="54" s="1"/>
  <c r="G659" i="54"/>
  <c r="T659" i="54" s="1"/>
  <c r="Y659" i="54" s="1"/>
  <c r="G660" i="54"/>
  <c r="T660" i="54" s="1"/>
  <c r="G661" i="54"/>
  <c r="T661" i="54" s="1"/>
  <c r="G662" i="54"/>
  <c r="T662" i="54" s="1"/>
  <c r="G663" i="54"/>
  <c r="O663" i="54" s="1"/>
  <c r="G664" i="54"/>
  <c r="T664" i="54" s="1"/>
  <c r="G665" i="54"/>
  <c r="T665" i="54" s="1"/>
  <c r="G666" i="54"/>
  <c r="T666" i="54" s="1"/>
  <c r="G667" i="54"/>
  <c r="T667" i="54" s="1"/>
  <c r="G668" i="54"/>
  <c r="T668" i="54" s="1"/>
  <c r="Y668" i="54" s="1"/>
  <c r="G669" i="54"/>
  <c r="T669" i="54" s="1"/>
  <c r="G670" i="54"/>
  <c r="T670" i="54" s="1"/>
  <c r="G671" i="54"/>
  <c r="N671" i="54" s="1"/>
  <c r="G672" i="54"/>
  <c r="T672" i="54" s="1"/>
  <c r="G673" i="54"/>
  <c r="T673" i="54" s="1"/>
  <c r="G674" i="54"/>
  <c r="T674" i="54" s="1"/>
  <c r="G675" i="54"/>
  <c r="T675" i="54" s="1"/>
  <c r="G676" i="54"/>
  <c r="T676" i="54" s="1"/>
  <c r="G677" i="54"/>
  <c r="T677" i="54" s="1"/>
  <c r="G678" i="54"/>
  <c r="N678" i="54" s="1"/>
  <c r="G679" i="54"/>
  <c r="W679" i="54" s="1"/>
  <c r="G680" i="54"/>
  <c r="T680" i="54" s="1"/>
  <c r="G681" i="54"/>
  <c r="T681" i="54" s="1"/>
  <c r="G682" i="54"/>
  <c r="T682" i="54" s="1"/>
  <c r="G683" i="54"/>
  <c r="T683" i="54" s="1"/>
  <c r="G684" i="54"/>
  <c r="T684" i="54" s="1"/>
  <c r="G685" i="54"/>
  <c r="N685" i="54" s="1"/>
  <c r="G686" i="54"/>
  <c r="T686" i="54" s="1"/>
  <c r="G687" i="54"/>
  <c r="T687" i="54" s="1"/>
  <c r="G688" i="54"/>
  <c r="T688" i="54" s="1"/>
  <c r="G689" i="54"/>
  <c r="T689" i="54" s="1"/>
  <c r="G690" i="54"/>
  <c r="T690" i="54" s="1"/>
  <c r="G691" i="54"/>
  <c r="T691" i="54" s="1"/>
  <c r="G692" i="54"/>
  <c r="T692" i="54" s="1"/>
  <c r="G693" i="54"/>
  <c r="T693" i="54" s="1"/>
  <c r="G694" i="54"/>
  <c r="T694" i="54" s="1"/>
  <c r="G695" i="54"/>
  <c r="T695" i="54" s="1"/>
  <c r="G696" i="54"/>
  <c r="N696" i="54" s="1"/>
  <c r="G697" i="54"/>
  <c r="T697" i="54" s="1"/>
  <c r="G698" i="54"/>
  <c r="T698" i="54" s="1"/>
  <c r="G699" i="54"/>
  <c r="N699" i="54" s="1"/>
  <c r="G700" i="54"/>
  <c r="N700" i="54" s="1"/>
  <c r="G701" i="54"/>
  <c r="N701" i="54" s="1"/>
  <c r="G702" i="54"/>
  <c r="T702" i="54" s="1"/>
  <c r="G703" i="54"/>
  <c r="T703" i="54" s="1"/>
  <c r="G704" i="54"/>
  <c r="T704" i="54" s="1"/>
  <c r="G705" i="54"/>
  <c r="N705" i="54" s="1"/>
  <c r="G706" i="54"/>
  <c r="T706" i="54" s="1"/>
  <c r="G707" i="54"/>
  <c r="O707" i="54" s="1"/>
  <c r="Y707" i="54" s="1"/>
  <c r="G708" i="54"/>
  <c r="N708" i="54" s="1"/>
  <c r="Y708" i="54" s="1"/>
  <c r="G709" i="54"/>
  <c r="N709" i="54" s="1"/>
  <c r="Y709" i="54" s="1"/>
  <c r="B1033" i="54"/>
  <c r="B1035" i="54" s="1"/>
  <c r="B1037" i="54" s="1"/>
  <c r="B1040" i="54" s="1"/>
  <c r="H1028" i="54"/>
  <c r="J1023" i="54"/>
  <c r="J1016" i="54"/>
  <c r="W1015" i="54"/>
  <c r="H1014" i="54"/>
  <c r="P1012" i="54"/>
  <c r="Y1002" i="54"/>
  <c r="Y1001" i="54"/>
  <c r="Y1000" i="54"/>
  <c r="Y999" i="54"/>
  <c r="H999" i="54"/>
  <c r="H1016" i="54" s="1"/>
  <c r="G973" i="54"/>
  <c r="AA973" i="54" s="1"/>
  <c r="G972" i="54"/>
  <c r="H972" i="54" s="1"/>
  <c r="N971" i="54"/>
  <c r="N970" i="54"/>
  <c r="N968" i="54"/>
  <c r="Z967" i="54"/>
  <c r="Y966" i="54"/>
  <c r="N965" i="54"/>
  <c r="Y964" i="54"/>
  <c r="Y3" i="54" s="1"/>
  <c r="Y963" i="54"/>
  <c r="Y962" i="54"/>
  <c r="Y961" i="54"/>
  <c r="Y960" i="54"/>
  <c r="Y959" i="54"/>
  <c r="N958" i="54"/>
  <c r="N957" i="54"/>
  <c r="Y956" i="54"/>
  <c r="Y954" i="54"/>
  <c r="Z953" i="54"/>
  <c r="N952" i="54"/>
  <c r="N3" i="54" s="1"/>
  <c r="Z951" i="54"/>
  <c r="Z950" i="54"/>
  <c r="Z949" i="54"/>
  <c r="Z948" i="54"/>
  <c r="Z947" i="54"/>
  <c r="Z946" i="54"/>
  <c r="Z945" i="54"/>
  <c r="Z944" i="54"/>
  <c r="Z943" i="54"/>
  <c r="Z942" i="54"/>
  <c r="Z941" i="54"/>
  <c r="Z940" i="54"/>
  <c r="Z939" i="54"/>
  <c r="Z938" i="54"/>
  <c r="Z937" i="54"/>
  <c r="N936" i="54"/>
  <c r="Z935" i="54"/>
  <c r="N934" i="54"/>
  <c r="Z933" i="54"/>
  <c r="Z932" i="54"/>
  <c r="Z931" i="54"/>
  <c r="Z930" i="54"/>
  <c r="Z929" i="54"/>
  <c r="Z928" i="54"/>
  <c r="Z927" i="54"/>
  <c r="Z926" i="54"/>
  <c r="Z925" i="54"/>
  <c r="Y924" i="54"/>
  <c r="Y923" i="54"/>
  <c r="Z922" i="54"/>
  <c r="Z7" i="54" s="1"/>
  <c r="Z2" i="54" s="1"/>
  <c r="Z4" i="54" s="1"/>
  <c r="Z5" i="54" s="1"/>
  <c r="S921" i="54"/>
  <c r="S920" i="54"/>
  <c r="X919" i="54"/>
  <c r="X918" i="54"/>
  <c r="P917" i="54"/>
  <c r="S915" i="54"/>
  <c r="S914" i="54"/>
  <c r="L911" i="54"/>
  <c r="S910" i="54"/>
  <c r="S7" i="54" s="1"/>
  <c r="S3" i="54" s="1"/>
  <c r="S4" i="54" s="1"/>
  <c r="S5" i="54" s="1"/>
  <c r="L908" i="54"/>
  <c r="L7" i="54" s="1"/>
  <c r="L2" i="54" s="1"/>
  <c r="L4" i="54" s="1"/>
  <c r="L5" i="54" s="1"/>
  <c r="Q907" i="54"/>
  <c r="Q3" i="54" s="1"/>
  <c r="Q902" i="54"/>
  <c r="Q901" i="54"/>
  <c r="Q900" i="54"/>
  <c r="Q899" i="54"/>
  <c r="Q898" i="54"/>
  <c r="Q897" i="54"/>
  <c r="Q896" i="54"/>
  <c r="Q895" i="54"/>
  <c r="Q894" i="54"/>
  <c r="Q893" i="54"/>
  <c r="Q892" i="54"/>
  <c r="Q891" i="54"/>
  <c r="Q890" i="54"/>
  <c r="Q889" i="54"/>
  <c r="Q888" i="54"/>
  <c r="Q887" i="54"/>
  <c r="Q886" i="54"/>
  <c r="Q885" i="54"/>
  <c r="Q884" i="54"/>
  <c r="Q883" i="54"/>
  <c r="Q882" i="54"/>
  <c r="Q881" i="54"/>
  <c r="Q880" i="54"/>
  <c r="Q879" i="54"/>
  <c r="Q878" i="54"/>
  <c r="Q876" i="54"/>
  <c r="Q875" i="54"/>
  <c r="Q874" i="54"/>
  <c r="Q873" i="54"/>
  <c r="Q872" i="54"/>
  <c r="Q871" i="54"/>
  <c r="Q870" i="54"/>
  <c r="Q869" i="54"/>
  <c r="Q868" i="54"/>
  <c r="Q867" i="54"/>
  <c r="Q866" i="54"/>
  <c r="Q865" i="54"/>
  <c r="Q864" i="54"/>
  <c r="Q863" i="54"/>
  <c r="Q862" i="54"/>
  <c r="Q861" i="54"/>
  <c r="Q860" i="54"/>
  <c r="Q859" i="54"/>
  <c r="Q858" i="54"/>
  <c r="Q857" i="54"/>
  <c r="Q856" i="54"/>
  <c r="Q855" i="54"/>
  <c r="Q854" i="54"/>
  <c r="Q853" i="54"/>
  <c r="Q852" i="54"/>
  <c r="Q851" i="54"/>
  <c r="Q850" i="54"/>
  <c r="Q849" i="54"/>
  <c r="Q848" i="54"/>
  <c r="Q847" i="54"/>
  <c r="Q846" i="54"/>
  <c r="Q845" i="54"/>
  <c r="Q844" i="54"/>
  <c r="Q7" i="54" s="1"/>
  <c r="Q2" i="54" s="1"/>
  <c r="Q4" i="54" s="1"/>
  <c r="Q5" i="54" s="1"/>
  <c r="R843" i="54"/>
  <c r="R7" i="54" s="1"/>
  <c r="Y841" i="54"/>
  <c r="G841" i="54"/>
  <c r="G840" i="54"/>
  <c r="P840" i="54" s="1"/>
  <c r="Y840" i="54" s="1"/>
  <c r="G839" i="54"/>
  <c r="P839" i="54" s="1"/>
  <c r="G838" i="54"/>
  <c r="P838" i="54" s="1"/>
  <c r="G837" i="54"/>
  <c r="P837" i="54" s="1"/>
  <c r="G836" i="54"/>
  <c r="P836" i="54" s="1"/>
  <c r="G835" i="54"/>
  <c r="P835" i="54" s="1"/>
  <c r="G834" i="54"/>
  <c r="P834" i="54" s="1"/>
  <c r="G833" i="54"/>
  <c r="P833" i="54" s="1"/>
  <c r="G832" i="54"/>
  <c r="P832" i="54" s="1"/>
  <c r="G831" i="54"/>
  <c r="P831" i="54" s="1"/>
  <c r="G830" i="54"/>
  <c r="P830" i="54" s="1"/>
  <c r="G829" i="54"/>
  <c r="P829" i="54" s="1"/>
  <c r="G828" i="54"/>
  <c r="P828" i="54" s="1"/>
  <c r="G827" i="54"/>
  <c r="P827" i="54" s="1"/>
  <c r="G826" i="54"/>
  <c r="P826" i="54" s="1"/>
  <c r="G825" i="54"/>
  <c r="P825" i="54" s="1"/>
  <c r="G824" i="54"/>
  <c r="P824" i="54" s="1"/>
  <c r="G823" i="54"/>
  <c r="P823" i="54" s="1"/>
  <c r="G822" i="54"/>
  <c r="P822" i="54" s="1"/>
  <c r="G821" i="54"/>
  <c r="P821" i="54" s="1"/>
  <c r="G820" i="54"/>
  <c r="P820" i="54" s="1"/>
  <c r="G819" i="54"/>
  <c r="P819" i="54" s="1"/>
  <c r="G818" i="54"/>
  <c r="P818" i="54" s="1"/>
  <c r="G817" i="54"/>
  <c r="P817" i="54" s="1"/>
  <c r="G816" i="54"/>
  <c r="P816" i="54" s="1"/>
  <c r="G815" i="54"/>
  <c r="P815" i="54" s="1"/>
  <c r="G814" i="54"/>
  <c r="P814" i="54" s="1"/>
  <c r="G813" i="54"/>
  <c r="P813" i="54" s="1"/>
  <c r="G812" i="54"/>
  <c r="P812" i="54" s="1"/>
  <c r="G811" i="54"/>
  <c r="P811" i="54" s="1"/>
  <c r="G810" i="54"/>
  <c r="P810" i="54" s="1"/>
  <c r="G809" i="54"/>
  <c r="P809" i="54" s="1"/>
  <c r="G808" i="54"/>
  <c r="P808" i="54" s="1"/>
  <c r="G807" i="54"/>
  <c r="P807" i="54" s="1"/>
  <c r="G806" i="54"/>
  <c r="P806" i="54" s="1"/>
  <c r="G805" i="54"/>
  <c r="P805" i="54" s="1"/>
  <c r="G804" i="54"/>
  <c r="P804" i="54" s="1"/>
  <c r="G803" i="54"/>
  <c r="P803" i="54" s="1"/>
  <c r="G802" i="54"/>
  <c r="P802" i="54" s="1"/>
  <c r="G801" i="54"/>
  <c r="P801" i="54" s="1"/>
  <c r="G800" i="54"/>
  <c r="P800" i="54" s="1"/>
  <c r="G799" i="54"/>
  <c r="P799" i="54" s="1"/>
  <c r="G798" i="54"/>
  <c r="P798" i="54" s="1"/>
  <c r="G797" i="54"/>
  <c r="P797" i="54" s="1"/>
  <c r="G796" i="54"/>
  <c r="P796" i="54" s="1"/>
  <c r="G795" i="54"/>
  <c r="P795" i="54" s="1"/>
  <c r="G794" i="54"/>
  <c r="P794" i="54" s="1"/>
  <c r="G793" i="54"/>
  <c r="P793" i="54" s="1"/>
  <c r="G792" i="54"/>
  <c r="P792" i="54" s="1"/>
  <c r="G791" i="54"/>
  <c r="P791" i="54" s="1"/>
  <c r="G790" i="54"/>
  <c r="P790" i="54" s="1"/>
  <c r="G789" i="54"/>
  <c r="P789" i="54" s="1"/>
  <c r="G788" i="54"/>
  <c r="P788" i="54" s="1"/>
  <c r="G787" i="54"/>
  <c r="P787" i="54" s="1"/>
  <c r="G786" i="54"/>
  <c r="P786" i="54" s="1"/>
  <c r="G785" i="54"/>
  <c r="P785" i="54" s="1"/>
  <c r="G784" i="54"/>
  <c r="P784" i="54" s="1"/>
  <c r="G783" i="54"/>
  <c r="P783" i="54" s="1"/>
  <c r="G782" i="54"/>
  <c r="P782" i="54" s="1"/>
  <c r="G781" i="54"/>
  <c r="P781" i="54" s="1"/>
  <c r="G780" i="54"/>
  <c r="P780" i="54" s="1"/>
  <c r="G779" i="54"/>
  <c r="P779" i="54" s="1"/>
  <c r="G778" i="54"/>
  <c r="P778" i="54" s="1"/>
  <c r="G777" i="54"/>
  <c r="P777" i="54" s="1"/>
  <c r="G776" i="54"/>
  <c r="P776" i="54" s="1"/>
  <c r="G775" i="54"/>
  <c r="P775" i="54" s="1"/>
  <c r="G774" i="54"/>
  <c r="P774" i="54" s="1"/>
  <c r="G773" i="54"/>
  <c r="P773" i="54" s="1"/>
  <c r="G772" i="54"/>
  <c r="P772" i="54" s="1"/>
  <c r="G771" i="54"/>
  <c r="P771" i="54" s="1"/>
  <c r="G770" i="54"/>
  <c r="P770" i="54" s="1"/>
  <c r="G769" i="54"/>
  <c r="P769" i="54" s="1"/>
  <c r="G768" i="54"/>
  <c r="P768" i="54" s="1"/>
  <c r="G767" i="54"/>
  <c r="P767" i="54" s="1"/>
  <c r="G766" i="54"/>
  <c r="P766" i="54" s="1"/>
  <c r="G765" i="54"/>
  <c r="P765" i="54" s="1"/>
  <c r="G764" i="54"/>
  <c r="P764" i="54" s="1"/>
  <c r="G763" i="54"/>
  <c r="P763" i="54" s="1"/>
  <c r="G762" i="54"/>
  <c r="P762" i="54" s="1"/>
  <c r="G761" i="54"/>
  <c r="P761" i="54" s="1"/>
  <c r="G760" i="54"/>
  <c r="P760" i="54" s="1"/>
  <c r="G759" i="54"/>
  <c r="P759" i="54" s="1"/>
  <c r="G758" i="54"/>
  <c r="P758" i="54" s="1"/>
  <c r="G757" i="54"/>
  <c r="P757" i="54" s="1"/>
  <c r="G756" i="54"/>
  <c r="P756" i="54" s="1"/>
  <c r="G755" i="54"/>
  <c r="P755" i="54" s="1"/>
  <c r="G754" i="54"/>
  <c r="P754" i="54" s="1"/>
  <c r="G753" i="54"/>
  <c r="P753" i="54" s="1"/>
  <c r="G752" i="54"/>
  <c r="P752" i="54" s="1"/>
  <c r="G751" i="54"/>
  <c r="P751" i="54" s="1"/>
  <c r="G750" i="54"/>
  <c r="P750" i="54" s="1"/>
  <c r="G749" i="54"/>
  <c r="P749" i="54" s="1"/>
  <c r="G748" i="54"/>
  <c r="P748" i="54" s="1"/>
  <c r="G747" i="54"/>
  <c r="P747" i="54" s="1"/>
  <c r="G746" i="54"/>
  <c r="P746" i="54" s="1"/>
  <c r="G745" i="54"/>
  <c r="P745" i="54" s="1"/>
  <c r="G744" i="54"/>
  <c r="P744" i="54" s="1"/>
  <c r="G743" i="54"/>
  <c r="P743" i="54" s="1"/>
  <c r="G742" i="54"/>
  <c r="P742" i="54" s="1"/>
  <c r="G741" i="54"/>
  <c r="P741" i="54" s="1"/>
  <c r="Y740" i="54"/>
  <c r="G740" i="54"/>
  <c r="G739" i="54"/>
  <c r="P739" i="54" s="1"/>
  <c r="Y739" i="54" s="1"/>
  <c r="G738" i="54"/>
  <c r="P738" i="54" s="1"/>
  <c r="Y738" i="54" s="1"/>
  <c r="G737" i="54"/>
  <c r="P737" i="54" s="1"/>
  <c r="Y737" i="54" s="1"/>
  <c r="G736" i="54"/>
  <c r="P736" i="54" s="1"/>
  <c r="Y736" i="54" s="1"/>
  <c r="G735" i="54"/>
  <c r="P735" i="54" s="1"/>
  <c r="Y735" i="54" s="1"/>
  <c r="G734" i="54"/>
  <c r="P734" i="54" s="1"/>
  <c r="Y734" i="54" s="1"/>
  <c r="G733" i="54"/>
  <c r="P733" i="54" s="1"/>
  <c r="Y733" i="54" s="1"/>
  <c r="G732" i="54"/>
  <c r="P732" i="54" s="1"/>
  <c r="Y732" i="54" s="1"/>
  <c r="G731" i="54"/>
  <c r="P731" i="54" s="1"/>
  <c r="Y731" i="54" s="1"/>
  <c r="G730" i="54"/>
  <c r="P730" i="54" s="1"/>
  <c r="Y730" i="54" s="1"/>
  <c r="G729" i="54"/>
  <c r="P729" i="54" s="1"/>
  <c r="Y729" i="54" s="1"/>
  <c r="G728" i="54"/>
  <c r="P728" i="54" s="1"/>
  <c r="Y728" i="54" s="1"/>
  <c r="G727" i="54"/>
  <c r="P727" i="54" s="1"/>
  <c r="Y727" i="54" s="1"/>
  <c r="G726" i="54"/>
  <c r="P726" i="54" s="1"/>
  <c r="Y726" i="54" s="1"/>
  <c r="G725" i="54"/>
  <c r="P725" i="54" s="1"/>
  <c r="Y725" i="54" s="1"/>
  <c r="G724" i="54"/>
  <c r="P724" i="54" s="1"/>
  <c r="Y724" i="54" s="1"/>
  <c r="G723" i="54"/>
  <c r="P723" i="54" s="1"/>
  <c r="Y723" i="54" s="1"/>
  <c r="G722" i="54"/>
  <c r="P722" i="54" s="1"/>
  <c r="Y722" i="54" s="1"/>
  <c r="G721" i="54"/>
  <c r="P721" i="54" s="1"/>
  <c r="Y721" i="54" s="1"/>
  <c r="G720" i="54"/>
  <c r="P720" i="54" s="1"/>
  <c r="Y720" i="54" s="1"/>
  <c r="G719" i="54"/>
  <c r="P719" i="54" s="1"/>
  <c r="Y719" i="54" s="1"/>
  <c r="G718" i="54"/>
  <c r="P718" i="54" s="1"/>
  <c r="Y718" i="54" s="1"/>
  <c r="G717" i="54"/>
  <c r="P717" i="54" s="1"/>
  <c r="Y717" i="54" s="1"/>
  <c r="G716" i="54"/>
  <c r="P716" i="54" s="1"/>
  <c r="Y716" i="54" s="1"/>
  <c r="G715" i="54"/>
  <c r="P715" i="54" s="1"/>
  <c r="Y715" i="54" s="1"/>
  <c r="G714" i="54"/>
  <c r="P714" i="54" s="1"/>
  <c r="Y714" i="54" s="1"/>
  <c r="G713" i="54"/>
  <c r="M713" i="54" s="1"/>
  <c r="Y713" i="54" s="1"/>
  <c r="G712" i="54"/>
  <c r="N712" i="54" s="1"/>
  <c r="Y712" i="54" s="1"/>
  <c r="A711" i="54"/>
  <c r="G710" i="54"/>
  <c r="O710" i="54" s="1"/>
  <c r="Y710" i="54" s="1"/>
  <c r="Y7" i="54" s="1"/>
  <c r="Y2" i="54" s="1"/>
  <c r="Y4" i="54" s="1"/>
  <c r="Y5" i="54" s="1"/>
  <c r="A2" i="54"/>
  <c r="P3" i="54" l="1"/>
  <c r="P7" i="54"/>
  <c r="P2" i="54" s="1"/>
  <c r="P4" i="54" s="1"/>
  <c r="P5" i="54" s="1"/>
  <c r="M7" i="54"/>
  <c r="M2" i="54" s="1"/>
  <c r="M4" i="54" s="1"/>
  <c r="M5" i="54" s="1"/>
  <c r="Y200" i="54"/>
  <c r="Y189" i="54"/>
  <c r="Y167" i="54"/>
  <c r="Y155" i="54"/>
  <c r="Y151" i="54"/>
  <c r="Y140" i="54"/>
  <c r="Y197" i="54"/>
  <c r="Y193" i="54"/>
  <c r="Y181" i="54"/>
  <c r="Y177" i="54"/>
  <c r="Y165" i="54"/>
  <c r="Y149" i="54"/>
  <c r="Y145" i="54"/>
  <c r="Y133" i="54"/>
  <c r="Y117" i="54"/>
  <c r="Y109" i="54"/>
  <c r="Y101" i="54"/>
  <c r="Y93" i="54"/>
  <c r="Y69" i="54"/>
  <c r="Y53" i="54"/>
  <c r="Y49" i="54"/>
  <c r="Y37" i="54"/>
  <c r="Y33" i="54"/>
  <c r="Y21" i="54"/>
  <c r="Y17" i="54"/>
  <c r="Y13" i="54"/>
  <c r="Y199" i="54"/>
  <c r="Y185" i="54"/>
  <c r="Y174" i="54"/>
  <c r="Y158" i="54"/>
  <c r="Y196" i="54"/>
  <c r="Y192" i="54"/>
  <c r="Y188" i="54"/>
  <c r="Y144" i="54"/>
  <c r="Y136" i="54"/>
  <c r="Y132" i="54"/>
  <c r="Z132" i="54" s="1"/>
  <c r="Y116" i="54"/>
  <c r="Y112" i="54"/>
  <c r="Y108" i="54"/>
  <c r="Y88" i="54"/>
  <c r="Y84" i="54"/>
  <c r="Y44" i="54"/>
  <c r="Y40" i="54"/>
  <c r="Y36" i="54"/>
  <c r="Y24" i="54"/>
  <c r="Y20" i="54"/>
  <c r="Y16" i="54"/>
  <c r="J7" i="54"/>
  <c r="Y195" i="54"/>
  <c r="Y163" i="54"/>
  <c r="Z163" i="54" s="1"/>
  <c r="Y147" i="54"/>
  <c r="Y35" i="54"/>
  <c r="Y19" i="54"/>
  <c r="Y184" i="54"/>
  <c r="Y180" i="54"/>
  <c r="Y173" i="54"/>
  <c r="Y169" i="54"/>
  <c r="Y161" i="54"/>
  <c r="Y157" i="54"/>
  <c r="Y153" i="54"/>
  <c r="Y129" i="54"/>
  <c r="Y125" i="54"/>
  <c r="Y121" i="54"/>
  <c r="Z121" i="54" s="1"/>
  <c r="Y113" i="54"/>
  <c r="Y97" i="54"/>
  <c r="Y67" i="54"/>
  <c r="Y55" i="54"/>
  <c r="Y51" i="54"/>
  <c r="Y191" i="54"/>
  <c r="Y175" i="54"/>
  <c r="Y159" i="54"/>
  <c r="Y111" i="54"/>
  <c r="Y79" i="54"/>
  <c r="Y63" i="54"/>
  <c r="Y47" i="54"/>
  <c r="Y15" i="54"/>
  <c r="Y183" i="54"/>
  <c r="Y179" i="54"/>
  <c r="Y176" i="54"/>
  <c r="Y172" i="54"/>
  <c r="Y168" i="54"/>
  <c r="Y164" i="54"/>
  <c r="Y160" i="54"/>
  <c r="Y156" i="54"/>
  <c r="Y152" i="54"/>
  <c r="Y148" i="54"/>
  <c r="Y141" i="54"/>
  <c r="Y137" i="54"/>
  <c r="Y128" i="54"/>
  <c r="Y124" i="54"/>
  <c r="Y120" i="54"/>
  <c r="Y110" i="54"/>
  <c r="Y105" i="54"/>
  <c r="Y78" i="54"/>
  <c r="Y39" i="54"/>
  <c r="Y31" i="54"/>
  <c r="Y198" i="54"/>
  <c r="Y194" i="54"/>
  <c r="Y190" i="54"/>
  <c r="Y186" i="54"/>
  <c r="Y182" i="54"/>
  <c r="Y178" i="54"/>
  <c r="Y170" i="54"/>
  <c r="Y166" i="54"/>
  <c r="Y162" i="54"/>
  <c r="Y114" i="54"/>
  <c r="Y106" i="54"/>
  <c r="Y102" i="54"/>
  <c r="Y98" i="54"/>
  <c r="Y94" i="54"/>
  <c r="Y90" i="54"/>
  <c r="Y86" i="54"/>
  <c r="Y82" i="54"/>
  <c r="Y74" i="54"/>
  <c r="Y70" i="54"/>
  <c r="Y38" i="54"/>
  <c r="Y34" i="54"/>
  <c r="Y22" i="54"/>
  <c r="Y18" i="54"/>
  <c r="Y10" i="54"/>
  <c r="Y187" i="54"/>
  <c r="Y171" i="54"/>
  <c r="Y59" i="54"/>
  <c r="Y43" i="54"/>
  <c r="Y27" i="54"/>
  <c r="Y11" i="54"/>
  <c r="Y89" i="54"/>
  <c r="Y85" i="54"/>
  <c r="Y81" i="54"/>
  <c r="Y77" i="54"/>
  <c r="Y73" i="54"/>
  <c r="Y66" i="54"/>
  <c r="Y62" i="54"/>
  <c r="Y58" i="54"/>
  <c r="Y54" i="54"/>
  <c r="Y50" i="54"/>
  <c r="Y46" i="54"/>
  <c r="Y42" i="54"/>
  <c r="Y30" i="54"/>
  <c r="Y26" i="54"/>
  <c r="Y14" i="54"/>
  <c r="Y154" i="54"/>
  <c r="Y150" i="54"/>
  <c r="Y143" i="54"/>
  <c r="Y139" i="54"/>
  <c r="Y131" i="54"/>
  <c r="Y127" i="54"/>
  <c r="Y123" i="54"/>
  <c r="Y119" i="54"/>
  <c r="Y115" i="54"/>
  <c r="Y104" i="54"/>
  <c r="Y100" i="54"/>
  <c r="Y96" i="54"/>
  <c r="Y92" i="54"/>
  <c r="Y80" i="54"/>
  <c r="Y76" i="54"/>
  <c r="Y72" i="54"/>
  <c r="Y65" i="54"/>
  <c r="Y61" i="54"/>
  <c r="Y57" i="54"/>
  <c r="Y45" i="54"/>
  <c r="Y41" i="54"/>
  <c r="Y29" i="54"/>
  <c r="Y25" i="54"/>
  <c r="Y146" i="54"/>
  <c r="Y142" i="54"/>
  <c r="Z142" i="54" s="1"/>
  <c r="Y138" i="54"/>
  <c r="Y134" i="54"/>
  <c r="Y130" i="54"/>
  <c r="Y126" i="54"/>
  <c r="Y122" i="54"/>
  <c r="Z122" i="54" s="1"/>
  <c r="Y118" i="54"/>
  <c r="Y107" i="54"/>
  <c r="Y99" i="54"/>
  <c r="Y95" i="54"/>
  <c r="Y91" i="54"/>
  <c r="Y83" i="54"/>
  <c r="Y75" i="54"/>
  <c r="Y71" i="54"/>
  <c r="Y68" i="54"/>
  <c r="Y64" i="54"/>
  <c r="Y60" i="54"/>
  <c r="Y56" i="54"/>
  <c r="Y52" i="54"/>
  <c r="Y48" i="54"/>
  <c r="Y32" i="54"/>
  <c r="Y28" i="54"/>
  <c r="Y12" i="54"/>
  <c r="H622" i="54"/>
  <c r="H623" i="54" s="1"/>
  <c r="H624" i="54" s="1"/>
  <c r="H625" i="54" s="1"/>
  <c r="H626" i="54" s="1"/>
  <c r="H627" i="54" s="1"/>
  <c r="H628" i="54" s="1"/>
  <c r="H629" i="54" s="1"/>
  <c r="H630" i="54" s="1"/>
  <c r="H631" i="54" s="1"/>
  <c r="H632" i="54" s="1"/>
  <c r="H633" i="54" s="1"/>
  <c r="H634" i="54" s="1"/>
  <c r="H635" i="54" s="1"/>
  <c r="H636" i="54" s="1"/>
  <c r="H637" i="54" s="1"/>
  <c r="H638" i="54" s="1"/>
  <c r="H639" i="54" s="1"/>
  <c r="H640" i="54" s="1"/>
  <c r="H641" i="54" s="1"/>
  <c r="H642" i="54" s="1"/>
  <c r="H643" i="54" s="1"/>
  <c r="H644" i="54" s="1"/>
  <c r="H645" i="54" s="1"/>
  <c r="H646" i="54" s="1"/>
  <c r="H647" i="54" s="1"/>
  <c r="H648" i="54" s="1"/>
  <c r="H649" i="54" s="1"/>
  <c r="H650" i="54" s="1"/>
  <c r="H651" i="54" s="1"/>
  <c r="H652" i="54" s="1"/>
  <c r="H653" i="54" s="1"/>
  <c r="H654" i="54" s="1"/>
  <c r="H655" i="54" s="1"/>
  <c r="H656" i="54" s="1"/>
  <c r="H657" i="54" s="1"/>
  <c r="H658" i="54" s="1"/>
  <c r="H659" i="54" s="1"/>
  <c r="H660" i="54" s="1"/>
  <c r="H661" i="54" s="1"/>
  <c r="H662" i="54" s="1"/>
  <c r="H663" i="54" s="1"/>
  <c r="H664" i="54" s="1"/>
  <c r="H665" i="54" s="1"/>
  <c r="H666" i="54" s="1"/>
  <c r="H667" i="54" s="1"/>
  <c r="H668" i="54" s="1"/>
  <c r="H669" i="54" s="1"/>
  <c r="H670" i="54" s="1"/>
  <c r="H671" i="54" s="1"/>
  <c r="H672" i="54" s="1"/>
  <c r="H673" i="54" s="1"/>
  <c r="H674" i="54" s="1"/>
  <c r="H675" i="54" s="1"/>
  <c r="H676" i="54" s="1"/>
  <c r="H677" i="54" s="1"/>
  <c r="H678" i="54" s="1"/>
  <c r="H679" i="54" s="1"/>
  <c r="H680" i="54" s="1"/>
  <c r="H681" i="54" s="1"/>
  <c r="H682" i="54" s="1"/>
  <c r="H683" i="54" s="1"/>
  <c r="H684" i="54" s="1"/>
  <c r="H685" i="54" s="1"/>
  <c r="H686" i="54" s="1"/>
  <c r="H687" i="54" s="1"/>
  <c r="H688" i="54" s="1"/>
  <c r="H689" i="54" s="1"/>
  <c r="H690" i="54" s="1"/>
  <c r="H691" i="54" s="1"/>
  <c r="H692" i="54" s="1"/>
  <c r="H693" i="54" s="1"/>
  <c r="H694" i="54" s="1"/>
  <c r="H695" i="54" s="1"/>
  <c r="H696" i="54" s="1"/>
  <c r="H697" i="54" s="1"/>
  <c r="H698" i="54" s="1"/>
  <c r="H699" i="54" s="1"/>
  <c r="H700" i="54" s="1"/>
  <c r="H701" i="54" s="1"/>
  <c r="H702" i="54" s="1"/>
  <c r="H703" i="54" s="1"/>
  <c r="H704" i="54" s="1"/>
  <c r="H705" i="54" s="1"/>
  <c r="H706" i="54" s="1"/>
  <c r="H707" i="54" s="1"/>
  <c r="H708" i="54" s="1"/>
  <c r="H709" i="54" s="1"/>
  <c r="H710" i="54" s="1"/>
  <c r="H712" i="54" s="1"/>
  <c r="H621" i="54"/>
  <c r="H973" i="54"/>
  <c r="H974" i="54" s="1"/>
  <c r="H224" i="54"/>
  <c r="H225" i="54"/>
  <c r="H226" i="54" s="1"/>
  <c r="H227" i="54" s="1"/>
  <c r="H228" i="54" s="1"/>
  <c r="H229" i="54" s="1"/>
  <c r="H230" i="54" s="1"/>
  <c r="H231" i="54" s="1"/>
  <c r="H232" i="54" s="1"/>
  <c r="H233" i="54" s="1"/>
  <c r="H234" i="54" s="1"/>
  <c r="H235" i="54" s="1"/>
  <c r="H236" i="54" s="1"/>
  <c r="H237" i="54" s="1"/>
  <c r="H238" i="54" s="1"/>
  <c r="H239" i="54" s="1"/>
  <c r="H240" i="54" s="1"/>
  <c r="H241" i="54" s="1"/>
  <c r="H242" i="54" s="1"/>
  <c r="H243" i="54" s="1"/>
  <c r="H244" i="54" s="1"/>
  <c r="H245" i="54" s="1"/>
  <c r="H246" i="54" s="1"/>
  <c r="H247" i="54" s="1"/>
  <c r="H248" i="54" s="1"/>
  <c r="H249" i="54" s="1"/>
  <c r="H250" i="54" s="1"/>
  <c r="H251" i="54" s="1"/>
  <c r="H252" i="54" s="1"/>
  <c r="H253" i="54" s="1"/>
  <c r="H254" i="54" s="1"/>
  <c r="H255" i="54" s="1"/>
  <c r="H256" i="54" s="1"/>
  <c r="H257" i="54" s="1"/>
  <c r="H258" i="54" s="1"/>
  <c r="H259" i="54" s="1"/>
  <c r="H260" i="54" s="1"/>
  <c r="H261" i="54" s="1"/>
  <c r="H262" i="54" s="1"/>
  <c r="H263" i="54" s="1"/>
  <c r="H264" i="54" s="1"/>
  <c r="H265" i="54" s="1"/>
  <c r="H266" i="54" s="1"/>
  <c r="H267" i="54" s="1"/>
  <c r="H268" i="54" s="1"/>
  <c r="H269" i="54" s="1"/>
  <c r="H270" i="54" s="1"/>
  <c r="H271" i="54" s="1"/>
  <c r="H272" i="54" s="1"/>
  <c r="H273" i="54" s="1"/>
  <c r="H274" i="54" s="1"/>
  <c r="H275" i="54" s="1"/>
  <c r="H276" i="54" s="1"/>
  <c r="H277" i="54" s="1"/>
  <c r="H278" i="54" s="1"/>
  <c r="H279" i="54" s="1"/>
  <c r="H280" i="54" s="1"/>
  <c r="H281" i="54" s="1"/>
  <c r="H282" i="54" s="1"/>
  <c r="H283" i="54" s="1"/>
  <c r="H284" i="54" s="1"/>
  <c r="H285" i="54" s="1"/>
  <c r="H286" i="54" s="1"/>
  <c r="H287" i="54" s="1"/>
  <c r="H288" i="54" s="1"/>
  <c r="H289" i="54" s="1"/>
  <c r="H290" i="54" s="1"/>
  <c r="H291" i="54" s="1"/>
  <c r="H292" i="54" s="1"/>
  <c r="H293" i="54" s="1"/>
  <c r="H294" i="54" s="1"/>
  <c r="H295" i="54" s="1"/>
  <c r="H296" i="54" s="1"/>
  <c r="H297" i="54" s="1"/>
  <c r="H298" i="54" s="1"/>
  <c r="H299" i="54" s="1"/>
  <c r="H300" i="54" s="1"/>
  <c r="H301" i="54" s="1"/>
  <c r="H302" i="54" s="1"/>
  <c r="H303" i="54" s="1"/>
  <c r="H304" i="54" s="1"/>
  <c r="H305" i="54" s="1"/>
  <c r="H306" i="54" s="1"/>
  <c r="H307" i="54" s="1"/>
  <c r="H308" i="54" s="1"/>
  <c r="H309" i="54" s="1"/>
  <c r="H310" i="54" s="1"/>
  <c r="H311" i="54" s="1"/>
  <c r="H312" i="54" s="1"/>
  <c r="H313" i="54" s="1"/>
  <c r="H314" i="54" s="1"/>
  <c r="H315" i="54" s="1"/>
  <c r="H316" i="54" s="1"/>
  <c r="H317" i="54" s="1"/>
  <c r="H318" i="54" s="1"/>
  <c r="H319" i="54" s="1"/>
  <c r="H320" i="54" s="1"/>
  <c r="H321" i="54" s="1"/>
  <c r="H322" i="54" s="1"/>
  <c r="H323" i="54" s="1"/>
  <c r="H324" i="54" s="1"/>
  <c r="H325" i="54" s="1"/>
  <c r="H326" i="54" s="1"/>
  <c r="H327" i="54" s="1"/>
  <c r="H328" i="54" s="1"/>
  <c r="H329" i="54" s="1"/>
  <c r="H330" i="54" s="1"/>
  <c r="H331" i="54" s="1"/>
  <c r="N972" i="54"/>
  <c r="N7" i="54" s="1"/>
  <c r="N2" i="54" s="1"/>
  <c r="N4" i="54" s="1"/>
  <c r="N5" i="54" s="1"/>
  <c r="H1020" i="54"/>
  <c r="I59" i="10"/>
  <c r="M35" i="2" s="1"/>
  <c r="G62" i="6"/>
  <c r="I21" i="2" s="1"/>
  <c r="I62" i="6"/>
  <c r="M21" i="2" s="1"/>
  <c r="B332" i="54" l="1"/>
  <c r="Y332" i="54" s="1"/>
  <c r="H713" i="54"/>
  <c r="H714" i="54" s="1"/>
  <c r="H715" i="54" s="1"/>
  <c r="H716" i="54" s="1"/>
  <c r="H717" i="54" s="1"/>
  <c r="H718" i="54" s="1"/>
  <c r="H719" i="54" s="1"/>
  <c r="H720" i="54" s="1"/>
  <c r="H721" i="54" s="1"/>
  <c r="H722" i="54" s="1"/>
  <c r="H723" i="54" s="1"/>
  <c r="H724" i="54" s="1"/>
  <c r="H725" i="54" s="1"/>
  <c r="H726" i="54" s="1"/>
  <c r="H727" i="54" s="1"/>
  <c r="H728" i="54" s="1"/>
  <c r="H729" i="54" s="1"/>
  <c r="H730" i="54" s="1"/>
  <c r="H731" i="54" s="1"/>
  <c r="H732" i="54" s="1"/>
  <c r="H733" i="54" s="1"/>
  <c r="H734" i="54" s="1"/>
  <c r="H735" i="54" s="1"/>
  <c r="H736" i="54" s="1"/>
  <c r="H737" i="54" s="1"/>
  <c r="H738" i="54" s="1"/>
  <c r="H739" i="54" s="1"/>
  <c r="H740" i="54" s="1"/>
  <c r="H741" i="54" s="1"/>
  <c r="H742" i="54" s="1"/>
  <c r="H743" i="54" s="1"/>
  <c r="H744" i="54" s="1"/>
  <c r="H745" i="54" s="1"/>
  <c r="H746" i="54" s="1"/>
  <c r="H747" i="54" s="1"/>
  <c r="H748" i="54" s="1"/>
  <c r="H749" i="54" s="1"/>
  <c r="H750" i="54" s="1"/>
  <c r="H751" i="54" s="1"/>
  <c r="H752" i="54" s="1"/>
  <c r="H753" i="54" s="1"/>
  <c r="H754" i="54" s="1"/>
  <c r="H755" i="54" s="1"/>
  <c r="H756" i="54" s="1"/>
  <c r="H757" i="54" s="1"/>
  <c r="H758" i="54" s="1"/>
  <c r="H759" i="54" s="1"/>
  <c r="H760" i="54" s="1"/>
  <c r="H761" i="54" s="1"/>
  <c r="H762" i="54" s="1"/>
  <c r="H763" i="54" s="1"/>
  <c r="H764" i="54" s="1"/>
  <c r="H765" i="54" s="1"/>
  <c r="H766" i="54" s="1"/>
  <c r="H767" i="54" s="1"/>
  <c r="H768" i="54" s="1"/>
  <c r="H769" i="54" s="1"/>
  <c r="H770" i="54" s="1"/>
  <c r="H771" i="54" s="1"/>
  <c r="H772" i="54" s="1"/>
  <c r="H773" i="54" s="1"/>
  <c r="H774" i="54" s="1"/>
  <c r="H775" i="54" s="1"/>
  <c r="H776" i="54" s="1"/>
  <c r="H777" i="54" s="1"/>
  <c r="H778" i="54" s="1"/>
  <c r="H779" i="54" s="1"/>
  <c r="H780" i="54" s="1"/>
  <c r="H781" i="54" s="1"/>
  <c r="H782" i="54" s="1"/>
  <c r="H783" i="54" s="1"/>
  <c r="H784" i="54" s="1"/>
  <c r="H785" i="54" s="1"/>
  <c r="H786" i="54" s="1"/>
  <c r="H787" i="54" s="1"/>
  <c r="H788" i="54" s="1"/>
  <c r="H789" i="54" s="1"/>
  <c r="H790" i="54" s="1"/>
  <c r="H791" i="54" s="1"/>
  <c r="H792" i="54" s="1"/>
  <c r="H793" i="54" s="1"/>
  <c r="H794" i="54" s="1"/>
  <c r="H795" i="54" s="1"/>
  <c r="H796" i="54" s="1"/>
  <c r="H797" i="54" s="1"/>
  <c r="H798" i="54" s="1"/>
  <c r="H799" i="54" s="1"/>
  <c r="H800" i="54" s="1"/>
  <c r="H801" i="54" s="1"/>
  <c r="H802" i="54" s="1"/>
  <c r="H803" i="54" s="1"/>
  <c r="H804" i="54" s="1"/>
  <c r="H805" i="54" s="1"/>
  <c r="H806" i="54" s="1"/>
  <c r="H807" i="54" s="1"/>
  <c r="H808" i="54" s="1"/>
  <c r="H809" i="54" s="1"/>
  <c r="H810" i="54" s="1"/>
  <c r="H811" i="54" s="1"/>
  <c r="H812" i="54" s="1"/>
  <c r="H813" i="54" s="1"/>
  <c r="H814" i="54" s="1"/>
  <c r="H815" i="54" s="1"/>
  <c r="H816" i="54" s="1"/>
  <c r="H817" i="54" s="1"/>
  <c r="H818" i="54" s="1"/>
  <c r="H819" i="54" s="1"/>
  <c r="H820" i="54" s="1"/>
  <c r="H821" i="54" s="1"/>
  <c r="H822" i="54" s="1"/>
  <c r="H823" i="54" s="1"/>
  <c r="H824" i="54" s="1"/>
  <c r="H825" i="54" s="1"/>
  <c r="H826" i="54" s="1"/>
  <c r="H827" i="54" s="1"/>
  <c r="H828" i="54" s="1"/>
  <c r="H829" i="54" s="1"/>
  <c r="H830" i="54" s="1"/>
  <c r="H831" i="54" s="1"/>
  <c r="H832" i="54" s="1"/>
  <c r="H833" i="54" s="1"/>
  <c r="H834" i="54" s="1"/>
  <c r="H835" i="54" s="1"/>
  <c r="H836" i="54" s="1"/>
  <c r="H837" i="54" s="1"/>
  <c r="H838" i="54" s="1"/>
  <c r="H839" i="54" s="1"/>
  <c r="H840" i="54" s="1"/>
  <c r="H841" i="54" s="1"/>
  <c r="H842" i="54" s="1"/>
  <c r="H711" i="54"/>
  <c r="G59" i="10"/>
  <c r="I35" i="2" s="1"/>
  <c r="E37" i="52"/>
  <c r="E26" i="52"/>
  <c r="E39" i="52" s="1"/>
  <c r="H332" i="54" l="1"/>
  <c r="C58" i="52"/>
  <c r="C57" i="52"/>
  <c r="C56" i="52"/>
  <c r="C29" i="52"/>
  <c r="C23" i="52"/>
  <c r="J4" i="52"/>
  <c r="C30" i="52"/>
  <c r="C13" i="52"/>
  <c r="C33" i="52"/>
  <c r="C36" i="52"/>
  <c r="C15" i="52"/>
  <c r="C14" i="52"/>
  <c r="C25" i="52"/>
  <c r="C24" i="52"/>
  <c r="C16" i="52"/>
  <c r="C32" i="52"/>
  <c r="C11" i="52"/>
  <c r="C21" i="52"/>
  <c r="C20" i="52"/>
  <c r="C35" i="52"/>
  <c r="C28" i="52"/>
  <c r="C31" i="52"/>
  <c r="C34" i="52"/>
  <c r="C17" i="52"/>
  <c r="C12" i="52"/>
  <c r="C18" i="52"/>
  <c r="C19" i="52"/>
  <c r="C22" i="52"/>
  <c r="C60" i="52" l="1"/>
  <c r="C64" i="52" s="1"/>
  <c r="C26" i="52"/>
  <c r="C37" i="52"/>
  <c r="C39" i="52" l="1"/>
  <c r="C67" i="52" s="1"/>
  <c r="C68" i="52" s="1"/>
  <c r="C69" i="52" s="1"/>
  <c r="E14" i="43" l="1"/>
  <c r="E8" i="49" l="1"/>
  <c r="E22" i="49"/>
  <c r="E16" i="49"/>
  <c r="G23" i="10" l="1"/>
  <c r="I32" i="2" s="1"/>
  <c r="D10" i="51" l="1"/>
  <c r="D3" i="51"/>
  <c r="E3" i="49" l="1"/>
  <c r="K29" i="2" l="1"/>
  <c r="K42" i="2"/>
  <c r="I98" i="6"/>
  <c r="G98" i="6"/>
  <c r="K44" i="2" l="1"/>
  <c r="K54" i="2" s="1"/>
  <c r="K57" i="2" s="1"/>
  <c r="K67" i="2" l="1"/>
  <c r="D10" i="43" l="1"/>
  <c r="D9" i="43"/>
  <c r="D3" i="43"/>
  <c r="E8" i="39" l="1"/>
  <c r="E3" i="39"/>
  <c r="K68" i="2" l="1"/>
  <c r="I83" i="10"/>
  <c r="G83" i="10"/>
  <c r="I71" i="10"/>
  <c r="M36" i="2" s="1"/>
  <c r="G71" i="10"/>
  <c r="I36" i="2" s="1"/>
  <c r="E10" i="42" l="1"/>
  <c r="E2" i="42"/>
  <c r="H17" i="42" l="1"/>
  <c r="J17" i="42" l="1"/>
  <c r="I25" i="6"/>
  <c r="G25" i="6"/>
  <c r="B8" i="30" l="1"/>
  <c r="B7" i="30"/>
  <c r="B3" i="30"/>
  <c r="I74" i="6" l="1"/>
  <c r="M22" i="2" s="1"/>
  <c r="G74" i="6"/>
  <c r="I22" i="2" s="1"/>
  <c r="E8" i="10" l="1"/>
  <c r="E3" i="10"/>
  <c r="E8" i="6"/>
  <c r="E3" i="6"/>
  <c r="E3" i="2"/>
  <c r="E8" i="2"/>
  <c r="E9" i="2"/>
  <c r="I37" i="6" l="1"/>
  <c r="M19" i="2" s="1"/>
  <c r="G37" i="6"/>
  <c r="I19" i="2" s="1"/>
  <c r="E50" i="10" l="1"/>
  <c r="E62" i="10" s="1"/>
  <c r="E74" i="10" s="1"/>
  <c r="E38" i="10"/>
  <c r="E26" i="10"/>
  <c r="I47" i="10"/>
  <c r="M34" i="2" s="1"/>
  <c r="G47" i="10"/>
  <c r="I34" i="2" s="1"/>
  <c r="I35" i="10"/>
  <c r="M33" i="2" s="1"/>
  <c r="G35" i="10"/>
  <c r="I33" i="2" s="1"/>
  <c r="I23" i="10"/>
  <c r="M32" i="2" s="1"/>
  <c r="I86" i="6"/>
  <c r="G86" i="6"/>
  <c r="I23" i="2" s="1"/>
  <c r="I49" i="6"/>
  <c r="M20" i="2" s="1"/>
  <c r="M29" i="2" s="1"/>
  <c r="G49" i="6"/>
  <c r="I20" i="2" s="1"/>
  <c r="I29" i="2" l="1"/>
  <c r="M42" i="2"/>
  <c r="I42" i="2"/>
  <c r="M44" i="2" l="1"/>
  <c r="I44" i="2"/>
  <c r="I54" i="2" s="1"/>
  <c r="M54" i="2" l="1"/>
  <c r="M57" i="2" s="1"/>
  <c r="I56" i="2" l="1"/>
  <c r="I57" i="2" s="1"/>
  <c r="I74" i="2" s="1"/>
  <c r="M74" i="2"/>
  <c r="M68" i="2"/>
  <c r="M71" i="2"/>
  <c r="I68" i="2" l="1"/>
  <c r="I71" i="2"/>
</calcChain>
</file>

<file path=xl/sharedStrings.xml><?xml version="1.0" encoding="utf-8"?>
<sst xmlns="http://schemas.openxmlformats.org/spreadsheetml/2006/main" count="4363" uniqueCount="2409">
  <si>
    <t>Notes</t>
  </si>
  <si>
    <t>This Year</t>
  </si>
  <si>
    <t>Last Year</t>
  </si>
  <si>
    <t>STEP ONE - BASIC INFORMATION</t>
  </si>
  <si>
    <t>$</t>
  </si>
  <si>
    <t xml:space="preserve">Please complete the following informaton for your entity, this  will then flow </t>
  </si>
  <si>
    <t>Total</t>
  </si>
  <si>
    <t>Analysis</t>
  </si>
  <si>
    <t>Interest</t>
  </si>
  <si>
    <t>Donations/koha from the public</t>
  </si>
  <si>
    <t>Guidance</t>
  </si>
  <si>
    <t>Salaries and Wages</t>
  </si>
  <si>
    <t>Superannuation contributions</t>
  </si>
  <si>
    <t>Direct costs relating to service delivery</t>
  </si>
  <si>
    <t>Other service delivery costs</t>
  </si>
  <si>
    <t>Administration and overhead costs</t>
  </si>
  <si>
    <t>Dividends</t>
  </si>
  <si>
    <t>For the year ended</t>
  </si>
  <si>
    <t>Section 3</t>
  </si>
  <si>
    <t>Performance Report</t>
  </si>
  <si>
    <t>Contents</t>
  </si>
  <si>
    <t>Section 5</t>
  </si>
  <si>
    <t>R&amp;P2</t>
  </si>
  <si>
    <t>R&amp;P3</t>
  </si>
  <si>
    <t>R&amp;P4</t>
  </si>
  <si>
    <t>R&amp;P5</t>
  </si>
  <si>
    <t>R&amp;P6</t>
  </si>
  <si>
    <t>R&amp;P7</t>
  </si>
  <si>
    <t>R&amp;P8</t>
  </si>
  <si>
    <t>R&amp;P9</t>
  </si>
  <si>
    <t>R&amp;P10</t>
  </si>
  <si>
    <t>R&amp;P11</t>
  </si>
  <si>
    <t>R&amp;P12</t>
  </si>
  <si>
    <t>R&amp;P13</t>
  </si>
  <si>
    <t>R&amp;P1</t>
  </si>
  <si>
    <t>Receipt Item</t>
  </si>
  <si>
    <t>Payment Item</t>
  </si>
  <si>
    <t>Statement of Receipts and Payments</t>
  </si>
  <si>
    <t>Statement of Resources and Commitments</t>
  </si>
  <si>
    <t>R&amp;P15</t>
  </si>
  <si>
    <t>R&amp;P16</t>
  </si>
  <si>
    <t>R&amp;P17</t>
  </si>
  <si>
    <t>R&amp;P18</t>
  </si>
  <si>
    <t>DROP DOWN LISTS</t>
  </si>
  <si>
    <t>These are suggestions only and can be modified by the user.</t>
  </si>
  <si>
    <t>Commission received</t>
  </si>
  <si>
    <t>Receipts from sales to the public</t>
  </si>
  <si>
    <t>Receipts from sales to members</t>
  </si>
  <si>
    <t>Lease or rental receipts</t>
  </si>
  <si>
    <t>Insurance payouts</t>
  </si>
  <si>
    <t>Royalties received</t>
  </si>
  <si>
    <t>Grants and donations [Receipts2]</t>
  </si>
  <si>
    <t>Other receipts [Receipts6]</t>
  </si>
  <si>
    <t>ACC Payments</t>
  </si>
  <si>
    <t>Interest payments</t>
  </si>
  <si>
    <t>Affiliation fees</t>
  </si>
  <si>
    <t>Audit fees</t>
  </si>
  <si>
    <t>Operating Payments</t>
  </si>
  <si>
    <t>Other operating payments</t>
  </si>
  <si>
    <t>SCHEDULE OF RESOURCES</t>
  </si>
  <si>
    <t>Resources</t>
  </si>
  <si>
    <t>Cheque account(s)</t>
  </si>
  <si>
    <t>Savings account(s)</t>
  </si>
  <si>
    <t>Term Deposit account(s)</t>
  </si>
  <si>
    <t>SCHEDULE OF COMMITMENTS</t>
  </si>
  <si>
    <t>Commitments</t>
  </si>
  <si>
    <t>Interest payable</t>
  </si>
  <si>
    <t>Grants payable</t>
  </si>
  <si>
    <t>Cash Floats</t>
  </si>
  <si>
    <t xml:space="preserve">Petty Cash </t>
  </si>
  <si>
    <t>Cost or</t>
  </si>
  <si>
    <t>Furniture and Fittings at cost</t>
  </si>
  <si>
    <t>Office Equipment at cost</t>
  </si>
  <si>
    <t>Investments at cost</t>
  </si>
  <si>
    <t>Inventory on hand at cost</t>
  </si>
  <si>
    <t>Other assets at cost</t>
  </si>
  <si>
    <t>Land and Buildings at quotable value valuation</t>
  </si>
  <si>
    <t>Loans payable</t>
  </si>
  <si>
    <t>SORC1</t>
  </si>
  <si>
    <t>SORC2</t>
  </si>
  <si>
    <t>SORC3</t>
  </si>
  <si>
    <t>SORC4</t>
  </si>
  <si>
    <t>SORC5</t>
  </si>
  <si>
    <t>SORC6</t>
  </si>
  <si>
    <t>Grants and donations paid [Payment4]</t>
  </si>
  <si>
    <t>Other operating payments [Payment5]</t>
  </si>
  <si>
    <t>R&amp;P14</t>
  </si>
  <si>
    <t>Net GST</t>
  </si>
  <si>
    <t>AP1</t>
  </si>
  <si>
    <t>AP2</t>
  </si>
  <si>
    <t xml:space="preserve">  Physical Address:</t>
  </si>
  <si>
    <t xml:space="preserve">  Postal Address:</t>
  </si>
  <si>
    <t xml:space="preserve">  Phone/Fax:</t>
  </si>
  <si>
    <t xml:space="preserve">  Email/Website:</t>
  </si>
  <si>
    <t>"what the entity owns?" and "what the entity owes?"</t>
  </si>
  <si>
    <t>"How was it funded?" and "What did it cost?"</t>
  </si>
  <si>
    <t>Assets held on behalf of others at cost</t>
  </si>
  <si>
    <t xml:space="preserve">Required sections are marked with an asterisk "*" </t>
  </si>
  <si>
    <t>Statement of Service Performance</t>
  </si>
  <si>
    <t>"Who are we?", "Why do we exist?"</t>
  </si>
  <si>
    <t>Section 6</t>
  </si>
  <si>
    <t>Section 7</t>
  </si>
  <si>
    <t>Entity Information</t>
  </si>
  <si>
    <t>EI1</t>
  </si>
  <si>
    <t>EI2</t>
  </si>
  <si>
    <t>EI3</t>
  </si>
  <si>
    <t>EI4</t>
  </si>
  <si>
    <t>EI5</t>
  </si>
  <si>
    <t>EI6</t>
  </si>
  <si>
    <t>EI7</t>
  </si>
  <si>
    <t>EI8</t>
  </si>
  <si>
    <t>EI9</t>
  </si>
  <si>
    <t>EI10</t>
  </si>
  <si>
    <t>Contact details</t>
  </si>
  <si>
    <t>Notes to the Performance Report</t>
  </si>
  <si>
    <t>Operating Surplus or (Deficit)</t>
  </si>
  <si>
    <t>Operating Receipts</t>
  </si>
  <si>
    <t>Fees, subscriptions and other receipts from members</t>
  </si>
  <si>
    <t>Other operating receipts</t>
  </si>
  <si>
    <t>R&amp;P19</t>
  </si>
  <si>
    <t>R&amp;P20</t>
  </si>
  <si>
    <t>As at</t>
  </si>
  <si>
    <t>SORC7</t>
  </si>
  <si>
    <t>SORC8</t>
  </si>
  <si>
    <t>Bank accounts and cash  [Resources1]</t>
  </si>
  <si>
    <t>Subscriptions owed by members</t>
  </si>
  <si>
    <t>Receipts due as a result of providing goods or services</t>
  </si>
  <si>
    <t xml:space="preserve">GST receivable </t>
  </si>
  <si>
    <t>Other resources [Resources4]</t>
  </si>
  <si>
    <t>Money held on behalf of others [Resources2]</t>
  </si>
  <si>
    <t>Money Payable by the entity [Commitment1]</t>
  </si>
  <si>
    <t>Other commitments [Commitment2]</t>
  </si>
  <si>
    <t>Guarantees [Commitment3]</t>
  </si>
  <si>
    <t>Unpaid invoices for payments for goods or services</t>
  </si>
  <si>
    <t>Unpaid invoices</t>
  </si>
  <si>
    <t xml:space="preserve">Wages and salaries </t>
  </si>
  <si>
    <t>PAYE</t>
  </si>
  <si>
    <t>KiwiSaver</t>
  </si>
  <si>
    <t>ACC levies</t>
  </si>
  <si>
    <t>GST payable</t>
  </si>
  <si>
    <t>Commitments to make future payments under a lease</t>
  </si>
  <si>
    <t>Commitments to purchase property, plant and equipment</t>
  </si>
  <si>
    <t>Cash received relating to activities to be undertaken in a future period</t>
  </si>
  <si>
    <t>Dividends receivable</t>
  </si>
  <si>
    <t>Interest receivable</t>
  </si>
  <si>
    <t>Fundraising receipts</t>
  </si>
  <si>
    <t>Fundraising receipts  [Receipts1]</t>
  </si>
  <si>
    <t xml:space="preserve">Receipts from  providing goods or services </t>
  </si>
  <si>
    <t>Interest, dividends and other investment income receipts</t>
  </si>
  <si>
    <t>Fees, subscriptions and other receipts from members [Receipts3]</t>
  </si>
  <si>
    <t>Fees and subscriptions from members</t>
  </si>
  <si>
    <t>Donations, koha or offerings from members</t>
  </si>
  <si>
    <t>Receipts from  providing goods or services [Receipts4]</t>
  </si>
  <si>
    <t xml:space="preserve">Receipts from grants or contracts for service with central government </t>
  </si>
  <si>
    <t xml:space="preserve">Receipts from grants or contracts for service with local government </t>
  </si>
  <si>
    <t xml:space="preserve">Receipts from grants or contracts for service with non-governmental agencies </t>
  </si>
  <si>
    <t>Receipts from commercial activities</t>
  </si>
  <si>
    <t>Grants not directly related to service delivery</t>
  </si>
  <si>
    <t>Entity may like to list fundraising campaign or type</t>
  </si>
  <si>
    <t>Entity may like to list donors and grant providers together with summary of contributions</t>
  </si>
  <si>
    <t>Budget</t>
  </si>
  <si>
    <t>Volunteer and employee related payments</t>
  </si>
  <si>
    <t>Payments related to providing goods or services</t>
  </si>
  <si>
    <t>Sale of Land and Buildings</t>
  </si>
  <si>
    <t>Sale of Investments</t>
  </si>
  <si>
    <t>Sale of Motor Vehicle</t>
  </si>
  <si>
    <t>Purchase of Land and Buildings</t>
  </si>
  <si>
    <t>Purchase of Investments</t>
  </si>
  <si>
    <t>Capital Payments [Payment6]</t>
  </si>
  <si>
    <t>O1</t>
  </si>
  <si>
    <t>O2-O4</t>
  </si>
  <si>
    <t>O5-O7</t>
  </si>
  <si>
    <t>EI11</t>
  </si>
  <si>
    <t>Payments related to public fundraising [Payment1]</t>
  </si>
  <si>
    <t>Volunteer and Employee related payments [Payment2]</t>
  </si>
  <si>
    <t>Entity may like to list recipients of grants / donations</t>
  </si>
  <si>
    <t>COPYRIGHT</t>
  </si>
  <si>
    <t>SCHEDULE OF OTHER INFORMATION</t>
  </si>
  <si>
    <t>Page</t>
  </si>
  <si>
    <t>Note 3 : Analysis of  Payments   "What did it cost?"</t>
  </si>
  <si>
    <t>Note 2 : Analysis of  Receipts "How was it funded?"</t>
  </si>
  <si>
    <t>Full name of entity:</t>
  </si>
  <si>
    <t>For the year ended:</t>
  </si>
  <si>
    <t>Note 1: Accounting Policies     "How did we do our accounting"</t>
  </si>
  <si>
    <t>Capital Receipts [Receipts7]</t>
  </si>
  <si>
    <t>© External Reporting Board (“XRB”) 2013</t>
  </si>
  <si>
    <t xml:space="preserve">Reproduction in unaltered form (retaining this notice) is permitted for personal and non-commercial use subject to the inclusion of an acknowledgement of the source. </t>
  </si>
  <si>
    <t>Requests and enquiries concerning reproduction and rights for commercial purposes within New Zealand should be addressed to the Chief Executive, External Reporting Board at the following email address: enquiries@xrb.govt.nz</t>
  </si>
  <si>
    <r>
      <t>Actual</t>
    </r>
    <r>
      <rPr>
        <sz val="11"/>
        <color rgb="FFFF0000"/>
        <rFont val="Calibri"/>
        <family val="2"/>
        <scheme val="minor"/>
      </rPr>
      <t>*</t>
    </r>
  </si>
  <si>
    <r>
      <t>Donations, fundraising and other similar receipts</t>
    </r>
    <r>
      <rPr>
        <sz val="11"/>
        <color rgb="FFFF0000"/>
        <rFont val="Calibri"/>
        <family val="2"/>
        <scheme val="minor"/>
      </rPr>
      <t>*</t>
    </r>
  </si>
  <si>
    <r>
      <t>Receipts from providing goods or services</t>
    </r>
    <r>
      <rPr>
        <sz val="11"/>
        <color rgb="FFFF0000"/>
        <rFont val="Calibri"/>
        <family val="2"/>
        <scheme val="minor"/>
      </rPr>
      <t>*</t>
    </r>
  </si>
  <si>
    <r>
      <t>Interest, dividends and other investment income receipts</t>
    </r>
    <r>
      <rPr>
        <sz val="11"/>
        <color rgb="FFFF0000"/>
        <rFont val="Calibri"/>
        <family val="2"/>
        <scheme val="minor"/>
      </rPr>
      <t>*</t>
    </r>
  </si>
  <si>
    <r>
      <t>Volunteer and employee related payments</t>
    </r>
    <r>
      <rPr>
        <sz val="11"/>
        <color rgb="FFFF0000"/>
        <rFont val="Calibri"/>
        <family val="2"/>
        <scheme val="minor"/>
      </rPr>
      <t>*</t>
    </r>
  </si>
  <si>
    <r>
      <t>Payments related to providing goods or services</t>
    </r>
    <r>
      <rPr>
        <sz val="11"/>
        <color rgb="FFFF0000"/>
        <rFont val="Calibri"/>
        <family val="2"/>
        <scheme val="minor"/>
      </rPr>
      <t>*</t>
    </r>
  </si>
  <si>
    <r>
      <t>Grants and donations paid</t>
    </r>
    <r>
      <rPr>
        <sz val="11"/>
        <color rgb="FFFF0000"/>
        <rFont val="Calibri"/>
        <family val="2"/>
        <scheme val="minor"/>
      </rPr>
      <t>*</t>
    </r>
  </si>
  <si>
    <r>
      <t>Receipts from the sale of resources</t>
    </r>
    <r>
      <rPr>
        <sz val="11"/>
        <color rgb="FFFF0000"/>
        <rFont val="Calibri"/>
        <family val="2"/>
        <scheme val="minor"/>
      </rPr>
      <t>*</t>
    </r>
  </si>
  <si>
    <r>
      <t>Receipts from borrowings</t>
    </r>
    <r>
      <rPr>
        <sz val="11"/>
        <color rgb="FFFF0000"/>
        <rFont val="Calibri"/>
        <family val="2"/>
        <scheme val="minor"/>
      </rPr>
      <t>*</t>
    </r>
  </si>
  <si>
    <r>
      <t>Purchase of resources</t>
    </r>
    <r>
      <rPr>
        <sz val="11"/>
        <color rgb="FFFF0000"/>
        <rFont val="Calibri"/>
        <family val="2"/>
        <scheme val="minor"/>
      </rPr>
      <t>*</t>
    </r>
  </si>
  <si>
    <r>
      <t>Repayments of borrowings</t>
    </r>
    <r>
      <rPr>
        <sz val="11"/>
        <color rgb="FFFF0000"/>
        <rFont val="Calibri"/>
        <family val="2"/>
        <scheme val="minor"/>
      </rPr>
      <t>*</t>
    </r>
  </si>
  <si>
    <r>
      <t>Bank accounts and cash at the beginning of the financial year</t>
    </r>
    <r>
      <rPr>
        <sz val="11"/>
        <color rgb="FFFF0000"/>
        <rFont val="Calibri"/>
        <family val="2"/>
        <scheme val="minor"/>
      </rPr>
      <t>*</t>
    </r>
  </si>
  <si>
    <r>
      <t>Represented by:</t>
    </r>
    <r>
      <rPr>
        <b/>
        <sz val="11"/>
        <color rgb="FFFF0000"/>
        <rFont val="Calibri"/>
        <family val="2"/>
        <scheme val="minor"/>
      </rPr>
      <t>*</t>
    </r>
  </si>
  <si>
    <t xml:space="preserve"> "What did we do?"</t>
  </si>
  <si>
    <t>Section 4</t>
  </si>
  <si>
    <t>SSP1</t>
  </si>
  <si>
    <t>SSP2</t>
  </si>
  <si>
    <t>SSP3</t>
  </si>
  <si>
    <t>SSP4</t>
  </si>
  <si>
    <t xml:space="preserve">Required sections are marked with an asterisk "*"   </t>
  </si>
  <si>
    <r>
      <t>Description</t>
    </r>
    <r>
      <rPr>
        <b/>
        <sz val="11"/>
        <color rgb="FFFF0000"/>
        <rFont val="Calibri"/>
        <family val="2"/>
        <scheme val="minor"/>
      </rPr>
      <t>*</t>
    </r>
  </si>
  <si>
    <r>
      <t>Amount</t>
    </r>
    <r>
      <rPr>
        <b/>
        <sz val="11"/>
        <color rgb="FFFF0000"/>
        <rFont val="Calibri"/>
        <family val="2"/>
        <scheme val="minor"/>
      </rPr>
      <t>*</t>
    </r>
  </si>
  <si>
    <r>
      <t>Current Value</t>
    </r>
    <r>
      <rPr>
        <b/>
        <sz val="11"/>
        <color rgb="FFFF0000"/>
        <rFont val="Calibri"/>
        <family val="2"/>
        <scheme val="minor"/>
      </rPr>
      <t>*</t>
    </r>
  </si>
  <si>
    <r>
      <t>Guarantees</t>
    </r>
    <r>
      <rPr>
        <b/>
        <sz val="11"/>
        <color rgb="FFFF0000"/>
        <rFont val="Calibri"/>
        <family val="2"/>
        <scheme val="minor"/>
      </rPr>
      <t>*</t>
    </r>
  </si>
  <si>
    <r>
      <t>Basis of Preparation</t>
    </r>
    <r>
      <rPr>
        <b/>
        <sz val="11"/>
        <color rgb="FFFF0000"/>
        <rFont val="Calibri"/>
        <family val="2"/>
        <scheme val="minor"/>
      </rPr>
      <t>*</t>
    </r>
  </si>
  <si>
    <r>
      <t>Goods and Services Tax (GST)</t>
    </r>
    <r>
      <rPr>
        <b/>
        <sz val="11"/>
        <color rgb="FFFF0000"/>
        <rFont val="Calibri"/>
        <family val="2"/>
        <scheme val="minor"/>
      </rPr>
      <t>*</t>
    </r>
  </si>
  <si>
    <t xml:space="preserve">OPTIONAL TEMPLATE FOR APPLYING PUBLIC BENEFIT ENTITY SIMPLE FORMAT REPORTING – CASH (NOT-FOR-PROFIT) </t>
  </si>
  <si>
    <t>Non-Financial Information:</t>
  </si>
  <si>
    <t>Financial Information:</t>
  </si>
  <si>
    <r>
      <t>Payments related to public fundraising</t>
    </r>
    <r>
      <rPr>
        <sz val="11"/>
        <color rgb="FFFF0000"/>
        <rFont val="Calibri"/>
        <family val="2"/>
        <scheme val="minor"/>
      </rPr>
      <t>*</t>
    </r>
  </si>
  <si>
    <t>Payments related to public fundraising</t>
  </si>
  <si>
    <t>Below are the drop down lists to assist the user to enter details into the optional notes contained in the template (Notes 2 and 3).</t>
  </si>
  <si>
    <t>Capital receipts</t>
  </si>
  <si>
    <t>Capital payments</t>
  </si>
  <si>
    <t>Other receipts</t>
  </si>
  <si>
    <t>Grants and donations paid</t>
  </si>
  <si>
    <t>Total Operating Receipts</t>
  </si>
  <si>
    <t>Total Operating Payments</t>
  </si>
  <si>
    <t>Capital Receipts</t>
  </si>
  <si>
    <t>Capital Payments</t>
  </si>
  <si>
    <r>
      <t>Increase/(Decrease) in Bank Accounts and Cash</t>
    </r>
    <r>
      <rPr>
        <b/>
        <sz val="11"/>
        <color rgb="FFFF0000"/>
        <rFont val="Calibri"/>
        <family val="2"/>
        <scheme val="minor"/>
      </rPr>
      <t>*</t>
    </r>
  </si>
  <si>
    <r>
      <t>Bank Accounts and Cash at the End of the Financial Year</t>
    </r>
    <r>
      <rPr>
        <b/>
        <sz val="11"/>
        <color rgb="FFFF0000"/>
        <rFont val="Calibri"/>
        <family val="2"/>
        <scheme val="minor"/>
      </rPr>
      <t>*</t>
    </r>
  </si>
  <si>
    <r>
      <t>Total Bank Accounts and Cash at the End of the Financial Year</t>
    </r>
    <r>
      <rPr>
        <b/>
        <sz val="11"/>
        <color rgb="FFFF0000"/>
        <rFont val="Calibri"/>
        <family val="2"/>
        <scheme val="minor"/>
      </rPr>
      <t>*</t>
    </r>
  </si>
  <si>
    <r>
      <t>Note 4: Correction of Errors</t>
    </r>
    <r>
      <rPr>
        <b/>
        <sz val="11"/>
        <color rgb="FFFF0000"/>
        <rFont val="Calibri"/>
        <family val="2"/>
        <scheme val="minor"/>
      </rPr>
      <t>*</t>
    </r>
  </si>
  <si>
    <r>
      <t>Note 5: Related Party Transactions</t>
    </r>
    <r>
      <rPr>
        <b/>
        <sz val="11"/>
        <color rgb="FFFF0000"/>
        <rFont val="Calibri"/>
        <family val="2"/>
        <scheme val="minor"/>
      </rPr>
      <t>*</t>
    </r>
  </si>
  <si>
    <r>
      <t>Note 6: Events After the Balance Date</t>
    </r>
    <r>
      <rPr>
        <b/>
        <sz val="11"/>
        <color rgb="FFFF0000"/>
        <rFont val="Calibri"/>
        <family val="2"/>
        <scheme val="minor"/>
      </rPr>
      <t>*</t>
    </r>
  </si>
  <si>
    <t xml:space="preserve">This XRB Template contains copyright material. </t>
  </si>
  <si>
    <t xml:space="preserve">  Other Name of Entity (if any):</t>
  </si>
  <si>
    <t xml:space="preserve">  Registration Number:</t>
  </si>
  <si>
    <t>Additional Information:</t>
  </si>
  <si>
    <t>Description of the Entity's Outcomes:</t>
  </si>
  <si>
    <r>
      <t>Bank Accounts and Cash (from Statement of Receipts and Payments)</t>
    </r>
    <r>
      <rPr>
        <b/>
        <sz val="11"/>
        <color rgb="FFFF0000"/>
        <rFont val="Calibri"/>
        <family val="2"/>
        <scheme val="minor"/>
      </rPr>
      <t>*</t>
    </r>
  </si>
  <si>
    <r>
      <t>Money Held on Behalf of Others</t>
    </r>
    <r>
      <rPr>
        <b/>
        <sz val="11"/>
        <color rgb="FFFF0000"/>
        <rFont val="Calibri"/>
        <family val="2"/>
        <scheme val="minor"/>
      </rPr>
      <t>*</t>
    </r>
  </si>
  <si>
    <r>
      <t>Money Owed to the Entity</t>
    </r>
    <r>
      <rPr>
        <b/>
        <sz val="11"/>
        <color rgb="FFFF0000"/>
        <rFont val="Calibri"/>
        <family val="2"/>
        <scheme val="minor"/>
      </rPr>
      <t>*</t>
    </r>
  </si>
  <si>
    <r>
      <t>Other Resources</t>
    </r>
    <r>
      <rPr>
        <b/>
        <sz val="11"/>
        <color rgb="FFFF0000"/>
        <rFont val="Calibri"/>
        <family val="2"/>
        <scheme val="minor"/>
      </rPr>
      <t>*</t>
    </r>
  </si>
  <si>
    <r>
      <t>Description and Source of Value</t>
    </r>
    <r>
      <rPr>
        <b/>
        <sz val="11"/>
        <color rgb="FFFF0000"/>
        <rFont val="Calibri"/>
        <family val="2"/>
        <scheme val="minor"/>
      </rPr>
      <t xml:space="preserve">* </t>
    </r>
    <r>
      <rPr>
        <b/>
        <sz val="11"/>
        <rFont val="Calibri"/>
        <family val="2"/>
        <scheme val="minor"/>
      </rPr>
      <t xml:space="preserve"> (cost or current value required if practicable to obtain)</t>
    </r>
  </si>
  <si>
    <r>
      <t>Money Payable by the Entity</t>
    </r>
    <r>
      <rPr>
        <b/>
        <sz val="11"/>
        <color rgb="FFFF0000"/>
        <rFont val="Calibri"/>
        <family val="2"/>
        <scheme val="minor"/>
      </rPr>
      <t>*</t>
    </r>
  </si>
  <si>
    <r>
      <t>Other Commitments</t>
    </r>
    <r>
      <rPr>
        <b/>
        <sz val="11"/>
        <color rgb="FFFF0000"/>
        <rFont val="Calibri"/>
        <family val="2"/>
        <scheme val="minor"/>
      </rPr>
      <t>*</t>
    </r>
  </si>
  <si>
    <r>
      <t>Resources Used as Security for Borrowings</t>
    </r>
    <r>
      <rPr>
        <b/>
        <sz val="11"/>
        <color rgb="FFFF0000"/>
        <rFont val="Calibri"/>
        <family val="2"/>
        <scheme val="minor"/>
      </rPr>
      <t>*</t>
    </r>
  </si>
  <si>
    <t>These are optional notes to allow the entity to provide a breakdown of the receipt and payment categories. Please ensure breakdowns provided agree to the amounts reported in the Statement of Receipts and Payments.</t>
  </si>
  <si>
    <t>into the Performance Report.</t>
  </si>
  <si>
    <t>Additional Output Measures:</t>
  </si>
  <si>
    <t>Purchase of Motor Vehicle</t>
  </si>
  <si>
    <t>Repayment of Loan</t>
  </si>
  <si>
    <t>Commitments to provide loans</t>
  </si>
  <si>
    <t>Commitments to provide grants</t>
  </si>
  <si>
    <t>Motor vehicles at purchase price</t>
  </si>
  <si>
    <r>
      <t>Grants or Donations with Conditions Attached (where conditions not fully met at balance date)</t>
    </r>
    <r>
      <rPr>
        <b/>
        <sz val="11"/>
        <color rgb="FFFF0000"/>
        <rFont val="Calibri"/>
        <family val="2"/>
        <scheme val="minor"/>
      </rPr>
      <t>*</t>
    </r>
  </si>
  <si>
    <t>Money owing to the entity [Resources3]</t>
  </si>
  <si>
    <t>Interest, dividends and other investment income receipts [Receipts5]</t>
  </si>
  <si>
    <t>Receipt of Loan Proceeds</t>
  </si>
  <si>
    <t>Payments related to providing goods or services [Payment3]</t>
  </si>
  <si>
    <t>There were no transactions involving related parties during the financial year. (Last Year - Nil)</t>
  </si>
  <si>
    <t>There were no events that have occurred after the balance date that would have a significant impact on the Performance Report. (Last Year - Nil)</t>
  </si>
  <si>
    <t xml:space="preserve">Grants owing to the entity </t>
  </si>
  <si>
    <t>Computers, donated, used current value</t>
  </si>
  <si>
    <t>Software at cost</t>
  </si>
  <si>
    <r>
      <t>Fees, subscriptions and other receipts from members</t>
    </r>
    <r>
      <rPr>
        <sz val="11"/>
        <color rgb="FFFF0000"/>
        <rFont val="Calibri"/>
        <family val="2"/>
        <scheme val="minor"/>
      </rPr>
      <t>*</t>
    </r>
  </si>
  <si>
    <t xml:space="preserve"> is registered for GST. Therefore amounts recorded in the Performance Report are exclusive of GST (if any). GST owing, or GST refunds due as at balance date are shown in the Statement of Resources and Commitments.</t>
  </si>
  <si>
    <t xml:space="preserve"> is not registered for GST. Therefore amounts recorded in the Performance Report are inclusive of GST (if any).</t>
  </si>
  <si>
    <t>Accounting Policies</t>
  </si>
  <si>
    <r>
      <t xml:space="preserve"> is permitted by law to apply PBE SFR-C (NFP) </t>
    </r>
    <r>
      <rPr>
        <i/>
        <sz val="11"/>
        <color theme="1"/>
        <rFont val="Calibri"/>
        <family val="2"/>
        <scheme val="minor"/>
      </rPr>
      <t>Public Benefit Entity Simple Format Reporting - Cash (Not-For-Profit)</t>
    </r>
    <r>
      <rPr>
        <sz val="11"/>
        <color theme="1"/>
        <rFont val="Calibri"/>
        <family val="2"/>
        <scheme val="minor"/>
      </rPr>
      <t xml:space="preserve"> and has elected to do so. All transactions are reported in the Statement of Receipts and Payments and related Notes to the Performance Report on a cash basis.</t>
    </r>
  </si>
  <si>
    <t>Worksheet protection and password</t>
  </si>
  <si>
    <t>This Excel workbook contains a series of worksheets, shown in the tabs to the right. These worksheets contain a number of formulae and other features designed to help you complete them easily. However, to avoid inadvertent overwriting of their functionality, each workseet has been password protected. The single password is noted below. We recommend you take particular care if you do change anything. Note you have to unprotect each worksheet you want to change individually. You cannot unprotect the whole workbook at once.</t>
  </si>
  <si>
    <t>To unprotect a single worksheet:</t>
  </si>
  <si>
    <r>
      <t>·</t>
    </r>
    <r>
      <rPr>
        <i/>
        <sz val="7"/>
        <color theme="1"/>
        <rFont val="Times New Roman"/>
        <family val="1"/>
      </rPr>
      <t xml:space="preserve">         </t>
    </r>
    <r>
      <rPr>
        <i/>
        <sz val="11"/>
        <color theme="1"/>
        <rFont val="Calibri"/>
        <family val="2"/>
        <scheme val="minor"/>
      </rPr>
      <t>Right-click on the worksheet tab (at the base of your screen).</t>
    </r>
  </si>
  <si>
    <r>
      <t>·</t>
    </r>
    <r>
      <rPr>
        <i/>
        <sz val="7"/>
        <color theme="1"/>
        <rFont val="Times New Roman"/>
        <family val="1"/>
      </rPr>
      <t xml:space="preserve">         </t>
    </r>
    <r>
      <rPr>
        <i/>
        <sz val="11"/>
        <color theme="1"/>
        <rFont val="Calibri"/>
        <family val="2"/>
        <scheme val="minor"/>
      </rPr>
      <t>Select ‘Unprotect Sheet’ from the list that displays.</t>
    </r>
  </si>
  <si>
    <r>
      <t>·</t>
    </r>
    <r>
      <rPr>
        <i/>
        <sz val="7"/>
        <color theme="1"/>
        <rFont val="Times New Roman"/>
        <family val="1"/>
      </rPr>
      <t xml:space="preserve">         </t>
    </r>
    <r>
      <rPr>
        <i/>
        <sz val="11"/>
        <color theme="1"/>
        <rFont val="Calibri"/>
        <family val="2"/>
        <scheme val="minor"/>
      </rPr>
      <t>Enter the password:    xrb    (note this password is case sensitive)</t>
    </r>
  </si>
  <si>
    <r>
      <t>·</t>
    </r>
    <r>
      <rPr>
        <i/>
        <sz val="7"/>
        <color theme="1"/>
        <rFont val="Times New Roman"/>
        <family val="1"/>
      </rPr>
      <t xml:space="preserve">         </t>
    </r>
    <r>
      <rPr>
        <i/>
        <sz val="11"/>
        <color theme="1"/>
        <rFont val="Calibri"/>
        <family val="2"/>
        <scheme val="minor"/>
      </rPr>
      <t>Click OK.</t>
    </r>
  </si>
  <si>
    <t>This then unlocks the particular sheet.  Make any changes you require. </t>
  </si>
  <si>
    <t>Once you have completed your changes, repeat the above process to protect or lock the worksheet again.  This time select ‘Protect Sheet’ and use the same password to re-protect it. ( you will be asked to enter the password twice).</t>
  </si>
  <si>
    <t>Page numbering</t>
  </si>
  <si>
    <t>To change a page number, you need to select 'Page Layout' (from the menu at top of your screen).</t>
  </si>
  <si>
    <t>Then go into 'Page Setup', where you can change the 'First page number' of the worksheet.</t>
  </si>
  <si>
    <t>Te Totara Primary School PTA</t>
  </si>
  <si>
    <t>n/a</t>
  </si>
  <si>
    <t>Registered Charity</t>
  </si>
  <si>
    <t xml:space="preserve">
(a) To plan and organise fundraising ventures to raise funds to purchase equipment, materials and improve facilities that benefit the whole school and all pupils;
(b) To organise social events for the parents/caregivers of the school community; and
(c) To provide a link between the pupils, their families and the School. 
</t>
  </si>
  <si>
    <t xml:space="preserve">Main source of cash is generated through fundraising activities. </t>
  </si>
  <si>
    <t>tetotara.pta@gmail.com</t>
  </si>
  <si>
    <t xml:space="preserve">Te Totara Primary School PTA
c/o- Te Totara Primary School
31 Hector Drive, Rototuna, Hamilton 3210
 </t>
  </si>
  <si>
    <t>Te Totara Primary School PTA
c/o- Te Totara Primary School
P.O.Box 28134, Rototuna, Hamilton 3256</t>
  </si>
  <si>
    <t>Phone: (07) 853 0039 (Te Totara Primary School)</t>
  </si>
  <si>
    <t>There are no corrections of errors</t>
  </si>
  <si>
    <t>Row Labels</t>
  </si>
  <si>
    <t>Sum of Amount</t>
  </si>
  <si>
    <t>Breakdown</t>
  </si>
  <si>
    <t>Financial Summary</t>
  </si>
  <si>
    <t>Expense</t>
  </si>
  <si>
    <t>Disco Food</t>
  </si>
  <si>
    <t>R</t>
  </si>
  <si>
    <t>For the year ended 31 December 2016</t>
  </si>
  <si>
    <t>Annual fee</t>
  </si>
  <si>
    <t>P</t>
  </si>
  <si>
    <t>Iceblocks</t>
  </si>
  <si>
    <t>X</t>
  </si>
  <si>
    <t>Disco /ice block cost Oct</t>
  </si>
  <si>
    <t>------&gt;</t>
  </si>
  <si>
    <t>Disco cost Oct</t>
  </si>
  <si>
    <t>Disco drinks</t>
  </si>
  <si>
    <t>Q</t>
  </si>
  <si>
    <t>Disco exp</t>
  </si>
  <si>
    <t>Income Statement</t>
  </si>
  <si>
    <t>up to 31 December 2016</t>
  </si>
  <si>
    <t>Disco float</t>
  </si>
  <si>
    <t>Disco food</t>
  </si>
  <si>
    <t>Net Receipts YTD</t>
  </si>
  <si>
    <t>Disco lights</t>
  </si>
  <si>
    <t>Bake Sale</t>
  </si>
  <si>
    <t>A</t>
  </si>
  <si>
    <t>Donation Salvation Army</t>
  </si>
  <si>
    <t xml:space="preserve">S </t>
  </si>
  <si>
    <t>Carboot</t>
  </si>
  <si>
    <t>B</t>
  </si>
  <si>
    <t>iceblock cost</t>
  </si>
  <si>
    <t>Cheeses Cake (Smith and McKenzie)</t>
  </si>
  <si>
    <t>C</t>
  </si>
  <si>
    <t>Iceblock costs</t>
  </si>
  <si>
    <t>Cookbook</t>
  </si>
  <si>
    <t>D</t>
  </si>
  <si>
    <t>In/Out</t>
  </si>
  <si>
    <t>Disco deposit June</t>
  </si>
  <si>
    <t>E</t>
  </si>
  <si>
    <t>PTA Pop up cost</t>
  </si>
  <si>
    <t>T</t>
  </si>
  <si>
    <t>F</t>
  </si>
  <si>
    <t>Raffel</t>
  </si>
  <si>
    <t>U</t>
  </si>
  <si>
    <t>Netball</t>
  </si>
  <si>
    <t>G</t>
  </si>
  <si>
    <t>Raffle costs</t>
  </si>
  <si>
    <t>V</t>
  </si>
  <si>
    <t>PJ day</t>
  </si>
  <si>
    <t>H</t>
  </si>
  <si>
    <t>Social PTA night</t>
  </si>
  <si>
    <t>W</t>
  </si>
  <si>
    <t xml:space="preserve">Raffle </t>
  </si>
  <si>
    <t>I</t>
  </si>
  <si>
    <t>Revenue</t>
  </si>
  <si>
    <t>Raffle - end of Year</t>
  </si>
  <si>
    <t>J+Y</t>
  </si>
  <si>
    <t>Bake sale</t>
  </si>
  <si>
    <t>Ice block Sales</t>
  </si>
  <si>
    <t>K</t>
  </si>
  <si>
    <t>Donation In</t>
  </si>
  <si>
    <t>L</t>
  </si>
  <si>
    <t>Cheesecake</t>
  </si>
  <si>
    <t>Interest Earned</t>
  </si>
  <si>
    <t>linked</t>
  </si>
  <si>
    <t>Entertainment book</t>
  </si>
  <si>
    <t>M</t>
  </si>
  <si>
    <t>Disco deposit</t>
  </si>
  <si>
    <t>Mufti day</t>
  </si>
  <si>
    <t>O</t>
  </si>
  <si>
    <t>Disco sales</t>
  </si>
  <si>
    <t>Less Expenses YTD</t>
  </si>
  <si>
    <t>Iceblock Deposit</t>
  </si>
  <si>
    <t>Disco Cost - June</t>
  </si>
  <si>
    <t>Mufti Day</t>
  </si>
  <si>
    <t>Disco Cost - Oct</t>
  </si>
  <si>
    <t>Donation - Salvation Army</t>
  </si>
  <si>
    <t>S</t>
  </si>
  <si>
    <t>PTA Pop up cost (gift)</t>
  </si>
  <si>
    <t>Raffle</t>
  </si>
  <si>
    <t>Raffle Cost</t>
  </si>
  <si>
    <t>Raffle income</t>
  </si>
  <si>
    <t>J</t>
  </si>
  <si>
    <t>Y Plus $53 donation - Scott deducted from expense claim</t>
  </si>
  <si>
    <t>Raffle Dec</t>
  </si>
  <si>
    <t>V-Y</t>
  </si>
  <si>
    <t>Transfer</t>
  </si>
  <si>
    <t>PTA Social Night Costs</t>
  </si>
  <si>
    <t>Trasfer</t>
  </si>
  <si>
    <t>transfer out to be included as part of term deposit.</t>
  </si>
  <si>
    <t>Ice block Costs</t>
  </si>
  <si>
    <t>(blank)</t>
  </si>
  <si>
    <t>Correction</t>
  </si>
  <si>
    <t>Grand Total</t>
  </si>
  <si>
    <t>Net Surplus YTD</t>
  </si>
  <si>
    <t>Balance Sheet</t>
  </si>
  <si>
    <t>as at 31 December 2016</t>
  </si>
  <si>
    <t>Assets</t>
  </si>
  <si>
    <t>Bank Balance - Cheque</t>
  </si>
  <si>
    <t>Bank balance - Business</t>
  </si>
  <si>
    <t>Term Deposit</t>
  </si>
  <si>
    <t>per bank</t>
  </si>
  <si>
    <t>TOTAL ASSETS</t>
  </si>
  <si>
    <t>Liabilities</t>
  </si>
  <si>
    <t>Net Assets</t>
  </si>
  <si>
    <t>Opening Equity</t>
  </si>
  <si>
    <t>Closing Equity</t>
  </si>
  <si>
    <t>Difference</t>
  </si>
  <si>
    <t>Donations</t>
  </si>
  <si>
    <t>Interest income</t>
  </si>
  <si>
    <t>none</t>
  </si>
  <si>
    <t>Raffle sales</t>
  </si>
  <si>
    <t>Disco Deposit Oct</t>
  </si>
  <si>
    <t>Entertainment Book sales</t>
  </si>
  <si>
    <t>Other smaller events</t>
  </si>
  <si>
    <t>Salvation Army Donation</t>
  </si>
  <si>
    <t>Raffle Costs</t>
  </si>
  <si>
    <t>Disco Costs</t>
  </si>
  <si>
    <t>Ice block costs</t>
  </si>
  <si>
    <t>PTA costs</t>
  </si>
  <si>
    <t>Annual Registration Fee</t>
  </si>
  <si>
    <t>None</t>
  </si>
  <si>
    <t>Check</t>
  </si>
  <si>
    <t>CC47754</t>
  </si>
  <si>
    <r>
      <t xml:space="preserve">  Legal Name of Entity:</t>
    </r>
    <r>
      <rPr>
        <b/>
        <sz val="11"/>
        <color rgb="FFFF0000"/>
        <rFont val="Calibri"/>
        <family val="2"/>
        <scheme val="minor"/>
      </rPr>
      <t>*</t>
    </r>
  </si>
  <si>
    <r>
      <t xml:space="preserve">  Type of Entity and Legal Basis (if any):</t>
    </r>
    <r>
      <rPr>
        <b/>
        <sz val="11"/>
        <color rgb="FFFF0000"/>
        <rFont val="Calibri"/>
        <family val="2"/>
        <scheme val="minor"/>
      </rPr>
      <t>*</t>
    </r>
  </si>
  <si>
    <r>
      <t xml:space="preserve">Entity's Purpose or Mission: </t>
    </r>
    <r>
      <rPr>
        <b/>
        <sz val="11"/>
        <color rgb="FFFF0000"/>
        <rFont val="Calibri"/>
        <family val="2"/>
        <scheme val="minor"/>
      </rPr>
      <t>*</t>
    </r>
  </si>
  <si>
    <r>
      <rPr>
        <b/>
        <sz val="11"/>
        <rFont val="Calibri"/>
        <family val="2"/>
        <scheme val="minor"/>
      </rPr>
      <t>Entity Structure:</t>
    </r>
    <r>
      <rPr>
        <b/>
        <sz val="11"/>
        <color rgb="FFFF0000"/>
        <rFont val="Calibri"/>
        <family val="2"/>
        <scheme val="minor"/>
      </rPr>
      <t xml:space="preserve"> *</t>
    </r>
  </si>
  <si>
    <r>
      <t>Main Sources of the Entity's Cash and Resources:</t>
    </r>
    <r>
      <rPr>
        <b/>
        <sz val="11"/>
        <color rgb="FFFF0000"/>
        <rFont val="Calibri"/>
        <family val="2"/>
        <scheme val="minor"/>
      </rPr>
      <t>*</t>
    </r>
  </si>
  <si>
    <r>
      <t>Main Methods Used by the Entity to Raise Funds:</t>
    </r>
    <r>
      <rPr>
        <b/>
        <sz val="11"/>
        <color rgb="FFFF0000"/>
        <rFont val="Calibri"/>
        <family val="2"/>
        <scheme val="minor"/>
      </rPr>
      <t>*</t>
    </r>
  </si>
  <si>
    <r>
      <t xml:space="preserve">Entity's Reliance on Volunteers and Donated Goods or Services: </t>
    </r>
    <r>
      <rPr>
        <b/>
        <sz val="11"/>
        <color rgb="FFFF0000"/>
        <rFont val="Calibri"/>
        <family val="2"/>
        <scheme val="minor"/>
      </rPr>
      <t>*</t>
    </r>
  </si>
  <si>
    <r>
      <t>Additional Information</t>
    </r>
    <r>
      <rPr>
        <b/>
        <sz val="11"/>
        <color rgb="FFFF0000"/>
        <rFont val="Calibri"/>
        <family val="2"/>
        <scheme val="minor"/>
      </rPr>
      <t>*</t>
    </r>
  </si>
  <si>
    <t>No further information</t>
  </si>
  <si>
    <r>
      <t>Description and Quantification (to the extent practicable) of the Entity's Outputs:</t>
    </r>
    <r>
      <rPr>
        <b/>
        <sz val="11"/>
        <color rgb="FFFF0000"/>
        <rFont val="Calibri"/>
        <family val="2"/>
        <scheme val="minor"/>
      </rPr>
      <t>*</t>
    </r>
  </si>
  <si>
    <t>No further output measures</t>
  </si>
  <si>
    <t>All PTA members are volunteers. No remuneration is paid.</t>
  </si>
  <si>
    <t>To fundraise for the purpose of providing and improving facilities that benefit the whole school and all the pupils of Te Totara Primary School.</t>
  </si>
  <si>
    <r>
      <t>Actual</t>
    </r>
    <r>
      <rPr>
        <b/>
        <sz val="11"/>
        <color rgb="FFFF0000"/>
        <rFont val="Calibri"/>
        <family val="2"/>
        <scheme val="minor"/>
      </rPr>
      <t>*</t>
    </r>
  </si>
  <si>
    <t>Te Totara Primary School</t>
  </si>
  <si>
    <t>Bank Transactions</t>
  </si>
  <si>
    <t>Bank Transactions YTD</t>
  </si>
  <si>
    <t>Date</t>
  </si>
  <si>
    <t>Deposit/(Payment)</t>
  </si>
  <si>
    <t>Description</t>
  </si>
  <si>
    <t>Ref</t>
  </si>
  <si>
    <t>Balances</t>
  </si>
  <si>
    <t>Gala (2014)</t>
  </si>
  <si>
    <t>Entertainment</t>
  </si>
  <si>
    <t>Cookbooks</t>
  </si>
  <si>
    <t>Disco</t>
  </si>
  <si>
    <t>Calendar (2014)</t>
  </si>
  <si>
    <t xml:space="preserve">2015 Gala </t>
  </si>
  <si>
    <t>Sausage Sizzle</t>
  </si>
  <si>
    <t>Tsf to School</t>
  </si>
  <si>
    <t>Nibbles re social gatherings</t>
  </si>
  <si>
    <t>Pizza</t>
  </si>
  <si>
    <t>Chocolates</t>
  </si>
  <si>
    <t>Meetings</t>
  </si>
  <si>
    <t>Heirloom</t>
  </si>
  <si>
    <t>Cinnamon Coffee Cart</t>
  </si>
  <si>
    <t>Annual fees</t>
  </si>
  <si>
    <t>Opening Balance</t>
  </si>
  <si>
    <t>Interest: Credit Interest</t>
  </si>
  <si>
    <t>Bank</t>
  </si>
  <si>
    <t>Tax - RWT: Tax on Cr Int: Rate:33.00%-Code:RD</t>
  </si>
  <si>
    <t>Deposit</t>
  </si>
  <si>
    <t>I1</t>
  </si>
  <si>
    <t>Direct Debit: 000000000026</t>
  </si>
  <si>
    <t>I1a</t>
  </si>
  <si>
    <t>Bill Pay: T Jessep - Iceblocks - 060313 0104046 00</t>
  </si>
  <si>
    <t>I10,11</t>
  </si>
  <si>
    <t>I2</t>
  </si>
  <si>
    <t>I12</t>
  </si>
  <si>
    <t>Bill Pay: Meeting nibble reimbursement - 020342 0131043 00</t>
  </si>
  <si>
    <t>Ex1</t>
  </si>
  <si>
    <t>I3</t>
  </si>
  <si>
    <t>Deposit: 031303/702709</t>
  </si>
  <si>
    <t>I3a</t>
  </si>
  <si>
    <t>I4</t>
  </si>
  <si>
    <t>Deposit: FRANCIS  J M - AMY HODGES  MW 5        CHOCOLATES</t>
  </si>
  <si>
    <t>Deposit: TA FLINTOFF - Caleb       Flintoff    Marama 3</t>
  </si>
  <si>
    <t>Deposit: R L A &amp; T W HERBERT- - Kaiarn HJ   Matawhero 13Uariety box</t>
  </si>
  <si>
    <t>Deposit: MISS X Y SAI - GracelamasonRoom 5      chocolate</t>
  </si>
  <si>
    <t>Deposit: MR K T SCHAAB AND - Ella Schaab Rm 13       Chocolates</t>
  </si>
  <si>
    <t>Deposit: MR I D FRATER AND - Alex Frater Rm6         Chocolates</t>
  </si>
  <si>
    <t>Deposit: MR I D FRATER AND - Jaymee Frater Rm 22     Chocolates</t>
  </si>
  <si>
    <t>Deposit: CONNOLLY IP&amp;JH - Olivia      Connolly    Rm 16</t>
  </si>
  <si>
    <t>Deposit - Cash</t>
  </si>
  <si>
    <t>I5</t>
  </si>
  <si>
    <t>Member Rebate: Fee Rebate</t>
  </si>
  <si>
    <t>Transaction Fee: Transactional Fee</t>
  </si>
  <si>
    <t>Deposit: MR R N SALE AND - Ethan Sale  rm12        choc money</t>
  </si>
  <si>
    <t>Deposit:  - Te Totara PrChocolates  Atiq (2012)</t>
  </si>
  <si>
    <t>C-2012</t>
  </si>
  <si>
    <t>I6</t>
  </si>
  <si>
    <t>Deposit: 031303/704147</t>
  </si>
  <si>
    <t>I5a</t>
  </si>
  <si>
    <t>Deposit: JONES,TC&amp;BP - Samantha    Jones       Orion Rm 10</t>
  </si>
  <si>
    <t>Deposit: T D &amp; N E JONES - Chocolates  RileyJones  Matawhero12</t>
  </si>
  <si>
    <t>Deposit: HACAH LIMITED - Macintyre   2  17  19</t>
  </si>
  <si>
    <t>Deposit: MR R J FINLAYSON AND - Finlayson chocolates</t>
  </si>
  <si>
    <t>I7</t>
  </si>
  <si>
    <t>Deposit: MRS K J YOUNG - Ryan young room 23</t>
  </si>
  <si>
    <t>Deposit: MRS K J YOUNG - Sarah-grace young room 6</t>
  </si>
  <si>
    <t>Deposit: THE CAMROSE TRUST - Chocolates  Orion 7     Finn Miller</t>
  </si>
  <si>
    <t>Deposit: MR R C BARLOW AND - Orry Barlow             Room 7</t>
  </si>
  <si>
    <t>Deposit: MATHEW,JOBY - Essa Joby   Orion11     Choc Fund</t>
  </si>
  <si>
    <t>Deposit: BUG OFF NOW L - Jordi       Hamiltn     Room 16</t>
  </si>
  <si>
    <t>Deposit: FREEMAN T M - Madison Freeman Rm 15 Chocolates</t>
  </si>
  <si>
    <t>Deposit: Jessep T A &amp; C - Liam Jessep Chocolates</t>
  </si>
  <si>
    <t>Deposit: CASSELLS J G - Cassells D  Room 7      Choc Box</t>
  </si>
  <si>
    <t>Deposit: CASSELLS J G - Cassells T  Room 13     Choc Box</t>
  </si>
  <si>
    <t>Deposit: MISS A E HOWIE AND - Ben Robins  Marama 2    Ben Robins</t>
  </si>
  <si>
    <t>C8</t>
  </si>
  <si>
    <t>C1a</t>
  </si>
  <si>
    <t>Deposit: K L &amp; S D KING - ChocFundraisAlexKing    Matawhero15</t>
  </si>
  <si>
    <t>Deposit: Tinsley B J &amp; K - Vina Young  Orion 11</t>
  </si>
  <si>
    <t>Deposit: Cuppanda K &amp; Ka - anika cuppanda marama 2 fundraiser</t>
  </si>
  <si>
    <t>Deposit: KAY N J - choc                    AlyssaKay</t>
  </si>
  <si>
    <t>Deposit: RALPH,DJ &amp; J - Ralph Family            Room 5 &amp; 21</t>
  </si>
  <si>
    <t>Deposit: HOPPING, J M - Hopping     CamandPaige Rm 19and5</t>
  </si>
  <si>
    <t>Deposit: MR C I MCMILLAN AND - Ella McMillan rm 19 Libby rm 6</t>
  </si>
  <si>
    <t>Bill Pay: Chocolates - House of Fundra - 030166 0347303 00</t>
  </si>
  <si>
    <t>Deposit: BENCE MR P I &amp; MRS T - AVABENCE RM8AVABENCE RM8AVABENCE RM8</t>
  </si>
  <si>
    <t>Deposit: YOUNG C C &amp; D A - Jake Young  Orion 11    Chocolates</t>
  </si>
  <si>
    <t>Deposit: MRS M BROWN AND - MathiasBrownRa22</t>
  </si>
  <si>
    <t>c1b</t>
  </si>
  <si>
    <t>C3a</t>
  </si>
  <si>
    <t>C2a</t>
  </si>
  <si>
    <t>Deposit: SYMINTON,KAY - Chocolates  Rm 19       S Foley</t>
  </si>
  <si>
    <t>Deposit: BUG OFF NOW L - Diesel      Hamiltn     Room 17</t>
  </si>
  <si>
    <t>Deposit: Tahapeehi T L - lilly       tahapeehi   milkywy6</t>
  </si>
  <si>
    <t>C7</t>
  </si>
  <si>
    <t>Deposit: 031303/703014</t>
  </si>
  <si>
    <t>C1</t>
  </si>
  <si>
    <t>C2</t>
  </si>
  <si>
    <t>C3</t>
  </si>
  <si>
    <t>Count</t>
  </si>
  <si>
    <t>Deposit: S A CATTLE - Cattle      Rm 6 rm 15</t>
  </si>
  <si>
    <t>Bill Pay: Trophies - Tina Carter - 123454 0013731 00</t>
  </si>
  <si>
    <t>EX2</t>
  </si>
  <si>
    <t>Deposit: BRISTER,RICHA - Troy BristerFundraiser  Room 3</t>
  </si>
  <si>
    <t>I8</t>
  </si>
  <si>
    <t>BANK</t>
  </si>
  <si>
    <t>Bill Pay: Choc Labels Reimbursement - 020342 0131043 00</t>
  </si>
  <si>
    <t>C4</t>
  </si>
  <si>
    <t>Deposit: YEOMAN A S - Laura       Yeoman      Rm20</t>
  </si>
  <si>
    <t>Deposit: LOBB A R - Lobb        Emma        Ashlee</t>
  </si>
  <si>
    <t>I9</t>
  </si>
  <si>
    <t>Deposit: MR Y WANG AND - Zoe WANG                milkway5</t>
  </si>
  <si>
    <t>Deposit: Plead Trust - Lily DonovanMarama 4</t>
  </si>
  <si>
    <t>Deposit: Mardon M R - Mardon      9 &amp;14</t>
  </si>
  <si>
    <t>Deposit: R T &amp; C M HUDSON - ThomasHudsonRoom 7      Chocolates</t>
  </si>
  <si>
    <t>Cheque: 111122</t>
  </si>
  <si>
    <t>DONATION</t>
  </si>
  <si>
    <t>Deposit: Ware S S - B &amp; M Ware  18 &amp; 19</t>
  </si>
  <si>
    <t>Deposit: MR R J FINLAYSON AND - Finlayson entertainment book</t>
  </si>
  <si>
    <t>C5</t>
  </si>
  <si>
    <t>Bill Pay: New World Statement - 020316 0424205 00</t>
  </si>
  <si>
    <t>I13</t>
  </si>
  <si>
    <t>Deposit: VESPA INVESTMENTS 20 - H Pett      Rm 21</t>
  </si>
  <si>
    <t>Deposit: J J CALLEY - Bella BarnesLiam Barnes Rm 17 Rm 23</t>
  </si>
  <si>
    <t>Deposit: MR R J FINLAYSON AND - Finlayson entertainment book x 2</t>
  </si>
  <si>
    <t>Deposit: MISS R E HINTON - Mannix HintoRoom 10     PTA Chocs</t>
  </si>
  <si>
    <t>Deposit: MR T N BABBAGE AND - babbage     chocs</t>
  </si>
  <si>
    <t>Deposit: RANGI N - A RANGI     RM 15       CHOCOLATES</t>
  </si>
  <si>
    <t>bank</t>
  </si>
  <si>
    <t>Deposit: RANGI N - B RANGI     RM 7        CHOCOLATES</t>
  </si>
  <si>
    <t>Deposit: Carr-Neil Z M - J Carr-Neil Rm1         Cadbury Fund</t>
  </si>
  <si>
    <t>Deposit: MR D M HOBBS - Lilli Hobbs             room 23</t>
  </si>
  <si>
    <t>Deposit: MRS K M MILLWOOD - M Millwood  Ra22        PTA chocs</t>
  </si>
  <si>
    <t>Deposit:  - Te Totara   Chocolate</t>
  </si>
  <si>
    <t>Deposit: THE CHRISTINE WILLIS - Chloe rm 12             CDempsey</t>
  </si>
  <si>
    <t>Deposit: S H HEMI - Kelton Hemi Room19      TTS PTA</t>
  </si>
  <si>
    <t>Deposit: MR J VON WEICHARDT A - Chloe                   Cadbury bars</t>
  </si>
  <si>
    <t>Deposit: Rolton S D - Rolton Rm 19            Chocolates</t>
  </si>
  <si>
    <t>Deposit: MISS WENDY DONALDSON - Mobile      Pay Anyone  R Binnie O8</t>
  </si>
  <si>
    <t>Deposit - Unknown</t>
  </si>
  <si>
    <t>Deposit: CO-OPERATIVE BANK - A Ridgway   Ridgway     Anne</t>
  </si>
  <si>
    <t>Deposit: CO-OPERATIVE BANK - K Strong    Strong      Katrina</t>
  </si>
  <si>
    <t>Deposit: YOUNG,VANESSA - Mia Wall    chocolates  rm22</t>
  </si>
  <si>
    <t>Deposit: J A SMITH - Jackie Smithfamily zoo  tickets x 2</t>
  </si>
  <si>
    <t>Deposit - Donation entertainment books</t>
  </si>
  <si>
    <t>Deposit: S B &amp; P K BENEFIELD - T Benefield room 17     Ent Book</t>
  </si>
  <si>
    <t>Deposit: KOTTAIYA, T - Kottaiya                TeeshanNikau</t>
  </si>
  <si>
    <t>c6</t>
  </si>
  <si>
    <t>Deposit: Ings I R - Sue Ings    Family Zoo  Te Totara</t>
  </si>
  <si>
    <t>Deposit: PENNY J E - EntrtainBooKCodyBell    Room10</t>
  </si>
  <si>
    <t>Deposit: TAUKIRI SHONA M - Vinnie      Maloni      RM13</t>
  </si>
  <si>
    <t>Deposit: HERBERT,DC&amp;A - ANNA HERBERT            ANNA HERBERT</t>
  </si>
  <si>
    <t>Deposit: FREEMAN T M - Entertainment Book M Freeman Room 15</t>
  </si>
  <si>
    <t>Deposit: THE CHRISTINE WILLIS - Ent Book                CDempseyrm12</t>
  </si>
  <si>
    <t>Deposit: MR R J FINLAYSON AND - Finlayson pizza x 2</t>
  </si>
  <si>
    <t>po</t>
  </si>
  <si>
    <t>Deposit: MEKKEY&amp;FERHAN - Pizza                   Yousef room2</t>
  </si>
  <si>
    <t>PO</t>
  </si>
  <si>
    <t>Deposit: MEKKEY&amp;FERHAN - Pizza                   Teebah R(15)</t>
  </si>
  <si>
    <t>Deposit: BUG OFF NOW L - Ryan &amp; MarieHamiltn     Parentingwor</t>
  </si>
  <si>
    <t>Deposit: Mardon M R - Mardon K 14 Ent Book</t>
  </si>
  <si>
    <t>Deposit:  - Te Totara   School      Azim Chocola</t>
  </si>
  <si>
    <t>Deposit: Jessep T A &amp; C - Jessep Pizzajessep pizza</t>
  </si>
  <si>
    <t>Deposit: ALLEN,DANIEL - D DENT-ALLEN            Dent-Allen</t>
  </si>
  <si>
    <t>PO1</t>
  </si>
  <si>
    <t>Deposit: 031303/704314</t>
  </si>
  <si>
    <t>PO3</t>
  </si>
  <si>
    <t>Deposit: MR A J PENNELL AND - Mcewenroom16 7 3</t>
  </si>
  <si>
    <t>Bill Pay: Parenting Evening Refund - 389008 0673489 00</t>
  </si>
  <si>
    <t>Refund</t>
  </si>
  <si>
    <t>Bill Pay: Parenting Evening Refund - 021246 0981958 01</t>
  </si>
  <si>
    <t>Bill Pay: Refund - parenting evening - 060317 0482589 02</t>
  </si>
  <si>
    <t>Bill Pay: Parenting Evening Refund - 030104 0550082 01</t>
  </si>
  <si>
    <t>Deposit: BENEFIELD P K - Benefield   Teia and Avesaus sizzl</t>
  </si>
  <si>
    <t>Deposit: MR R J FINLAYSON AND - Finlayson sausage sizzle</t>
  </si>
  <si>
    <t>Deposit: Jessep T A &amp; C - Jessep      Sausages</t>
  </si>
  <si>
    <t>Deposit: MR R J FINLAYSON AND - Kalena Chocolate</t>
  </si>
  <si>
    <t>Deposit - 2012 Cookbook Sales</t>
  </si>
  <si>
    <t>CB1</t>
  </si>
  <si>
    <t>Deposit - 2012 Chocolates</t>
  </si>
  <si>
    <t>C10</t>
  </si>
  <si>
    <t>Deposit - X Country</t>
  </si>
  <si>
    <t>X3</t>
  </si>
  <si>
    <t>Deposit - Cash - Chocolates</t>
  </si>
  <si>
    <t>C11</t>
  </si>
  <si>
    <t>Deposit - Cash - X Country</t>
  </si>
  <si>
    <t>X2-1</t>
  </si>
  <si>
    <t>Direct Debit: 000000000026 - X Country SBS Adjustment</t>
  </si>
  <si>
    <t>Bill Pay: X Country = Brian Reim Bread - 123454 0018778 00</t>
  </si>
  <si>
    <t>Deposit - Cash - Entertainment Books</t>
  </si>
  <si>
    <t>Bill Pay: New World Rototuna Charge Ac - 020316 0424205 00</t>
  </si>
  <si>
    <t>Bill Pay: Paul McEwen - Sausage sizzle - 389014 0454178 00</t>
  </si>
  <si>
    <t>X4</t>
  </si>
  <si>
    <t>Bill Pay: New World - X Country exps - 020316 0424205 00</t>
  </si>
  <si>
    <t>X1</t>
  </si>
  <si>
    <t>Deposit: MR D M HOBBS - LILLI HOBBS ENTER BOOK  ROOM 23</t>
  </si>
  <si>
    <t>Deposit:  - Te Totara   School      Demchy Ent B</t>
  </si>
  <si>
    <t>Bill Pay: Refund R Hamilton Parenting - 060317 0725499 00</t>
  </si>
  <si>
    <t>Bill Pay: Annual Return Fee - 030049 0002007 06</t>
  </si>
  <si>
    <t>Deposit: HELYAR,ALICE - AstenAddy 16</t>
  </si>
  <si>
    <t>C12</t>
  </si>
  <si>
    <t>Deposit: STOWELL C G - Woodbridge TYear Book   Room 17</t>
  </si>
  <si>
    <t>Bill Pay: Jennifer Nasmith - Disco - 060433 0247447 00</t>
  </si>
  <si>
    <t>Bill Pay: Noel Leeming - Camera Chocs - 011839 0077315 02</t>
  </si>
  <si>
    <t>D5</t>
  </si>
  <si>
    <t>Bill Pay: K Hemmingsen - Disco - 123454 0066251 01</t>
  </si>
  <si>
    <t>D4</t>
  </si>
  <si>
    <t>Bill Pay: J Hopping  Ice Reimbursement - 020488 0210115 83</t>
  </si>
  <si>
    <t>Bill Pay: Lisa Clay - Disco - 020342 0131043 00</t>
  </si>
  <si>
    <t>D1</t>
  </si>
  <si>
    <t>Bill Pay: Transfer yearbook 2 school - 389006 0273959 00</t>
  </si>
  <si>
    <t>Bill Pay: McMorran -DiscoReimbursement - 060477 0087377 00</t>
  </si>
  <si>
    <t>D3</t>
  </si>
  <si>
    <t>Bill Pay: Entertainment Books - 020100 0126575 00</t>
  </si>
  <si>
    <t>E1</t>
  </si>
  <si>
    <t>Bill Pay: New World - Disco Purchases - 020316 0424205 00</t>
  </si>
  <si>
    <t>D6</t>
  </si>
  <si>
    <t>Deposit: MR A J PENNELL AND - Discophoto              hemmingsen</t>
  </si>
  <si>
    <t>Deposit: MR I D FRATER AND - Julie FraterDisco Photos4871and4758</t>
  </si>
  <si>
    <t>Deposit: HUNTER T A - Disco Photos            Liam Jessep</t>
  </si>
  <si>
    <t>Bill Pay: Disco - Mish Limited - 123148 0126367 00</t>
  </si>
  <si>
    <t>D7</t>
  </si>
  <si>
    <t>Deposit: MCGRATH M J - Disco PhotosRoom 8      X McGrath R8</t>
  </si>
  <si>
    <t>Deposit: CASSELLS J G - Tayla       Cassells    Disco Pics</t>
  </si>
  <si>
    <t>Bill Pay: L Mac Kenzie - Disco - 030726 0006049 00</t>
  </si>
  <si>
    <t>D8</t>
  </si>
  <si>
    <t>D2</t>
  </si>
  <si>
    <t>C9</t>
  </si>
  <si>
    <t>Bill Pay: New World - Iceblock Purchas - 020316 0424205 00</t>
  </si>
  <si>
    <t>Exp 1</t>
  </si>
  <si>
    <t>Deposit: READ,CLAIRE F - PAKI, James Gala Tokens Orion 9</t>
  </si>
  <si>
    <t>Deposit: T D &amp; N E JONES - Gala Tokens Earth 19    Riley Jones</t>
  </si>
  <si>
    <t>Deposit: J A SMITH - Batey       gala tokens</t>
  </si>
  <si>
    <t>Deposit: SHARPE, J R &amp; - GALA        TOKENS      SHARPE</t>
  </si>
  <si>
    <t>Deposit: MR B W MAEL AND - MAEL        Shae        Gala tokens</t>
  </si>
  <si>
    <t>Bill Pay: Eftco  - Gala Eftpos Rental - 030306 0232947 00</t>
  </si>
  <si>
    <t>G9</t>
  </si>
  <si>
    <t>Deposit: MRS C LI - 10 Gala                 Hsieh</t>
  </si>
  <si>
    <t>Deposit: MR D F MEASON AND - Burnet L    GalaTokens</t>
  </si>
  <si>
    <t>Deposit: M J &amp; N A SAYERS - A &amp; R SayersGala        Tokens x 2</t>
  </si>
  <si>
    <t>Deposit: STEEL,T A - Gala tokens STEEL       kayla isaac</t>
  </si>
  <si>
    <t>Deposit: HOPPING, J M - Hopping     Jolie       Gala tickets</t>
  </si>
  <si>
    <t>Deposit: CJ  CLOKE - Cloke       Gala Tokens</t>
  </si>
  <si>
    <t>Deposit: MCCOARD&amp;BLISS - Blissett    gala tokens thanks</t>
  </si>
  <si>
    <t>Deposit: GRAY M L - Gray E</t>
  </si>
  <si>
    <t>Deposit: JOHNSTON V J - Johnston</t>
  </si>
  <si>
    <t>Deposit: Jamieson K W - Jamieson    Gala tokens 29 March</t>
  </si>
  <si>
    <t>Deposit: MR J S CAMPBELL AND - campbell                campbell</t>
  </si>
  <si>
    <t>Deposit: MR M J BEROS AND - School gala             Beros</t>
  </si>
  <si>
    <t>Deposit: WARE,SAM SHER - Ware</t>
  </si>
  <si>
    <t>Deposit: THE CAMROSE TRUST - Tokens                  Blair Miller</t>
  </si>
  <si>
    <t>Deposit: ANNA SMART - Smart WhanauSmart Whanau20 tokens</t>
  </si>
  <si>
    <t>Deposit: MR C I MCMILLAN AND - Ella libby  McMillan    gala</t>
  </si>
  <si>
    <t>Deposit: Fielder A - Fielder     Gala tokens x20</t>
  </si>
  <si>
    <t>Deposit: LARSEN A L - Tokens      Cam Ryan    Larsen</t>
  </si>
  <si>
    <t>Deposit: Allison C I &amp; C - Allison     Rory        Flynn</t>
  </si>
  <si>
    <t>Deposit: MR T K LUCAS AND - GALA        TOKENS      LUCAS</t>
  </si>
  <si>
    <t>Deposit: Fitzgerald D F - fitzgerald  emily daniel</t>
  </si>
  <si>
    <t>Deposit: KAY N J - Kay</t>
  </si>
  <si>
    <t>Deposit: ROGERS J C - 25 tokens               Rogers</t>
  </si>
  <si>
    <t>Deposit: MRS E M PEARSON AND - Erika                   Pearson</t>
  </si>
  <si>
    <t>Deposit: WENHAM S&amp;P - Wenham</t>
  </si>
  <si>
    <t>Deposit: CHOPRA,V&amp;R - Gala Tokens             Chopra, R&amp;V</t>
  </si>
  <si>
    <t>Deposit: L B &amp; M J JOH - 10 tokens               E Johnson</t>
  </si>
  <si>
    <t>Deposit: FREEMAN T M - Gala Tokens             Freeman</t>
  </si>
  <si>
    <t>Deposit: L E J &amp; M N SIMMS - Simms</t>
  </si>
  <si>
    <t>Deposit: CLAY S R - Clay</t>
  </si>
  <si>
    <t>Deposit: CONNOLLY IP&amp;JH - Connolly    Olivia      Tokens</t>
  </si>
  <si>
    <t>Deposit: GARFORTH MA &amp;TF - Garforth    10 tokens</t>
  </si>
  <si>
    <t>Deposit: Gillies D J &amp; N - Gillies     Ayla</t>
  </si>
  <si>
    <t>Deposit: MCKAY PR - P &amp; M Mckay Gala Tokens</t>
  </si>
  <si>
    <t>Deposit: S A CATTLE - CATTLE      stella      Jake</t>
  </si>
  <si>
    <t>Deposit: MR W R TIMMO AND - Timmo       Pre order   20 tokens</t>
  </si>
  <si>
    <t>Deposit: Dryden J &amp; A D - Tokens      Dryden      Imogen&amp;Stirl</t>
  </si>
  <si>
    <t>Cheque: 111123 - Float for Gala</t>
  </si>
  <si>
    <t>G11</t>
  </si>
  <si>
    <t>Deposit - Cash: CASH</t>
  </si>
  <si>
    <t>Deposit: DONATION TRANSLAND RENTA</t>
  </si>
  <si>
    <t>Bill Pay: New World - Iceblock washup - 020316 0424205 00</t>
  </si>
  <si>
    <t>I14</t>
  </si>
  <si>
    <t>Bill Pay: J Hopping Gala - 020488 0210115 83</t>
  </si>
  <si>
    <t>G1</t>
  </si>
  <si>
    <t>Deposit: MCCOARD&amp;BLISS - Celeste     gala purchasWhite eleph</t>
  </si>
  <si>
    <t>Deposit: CARTER,CAROLE - Carole C    white elephat</t>
  </si>
  <si>
    <t>Deposit: OLD DOG HOLDINGS LIM - Gala                    SUBWAY</t>
  </si>
  <si>
    <t>Bill Pay: Wairenga Pony Club Gala Koha - 031574 0009498 00</t>
  </si>
  <si>
    <t>G8</t>
  </si>
  <si>
    <t>Bill Pay: Kate McMorran Gala Reimburse - 060477 0087377 00</t>
  </si>
  <si>
    <t>G2</t>
  </si>
  <si>
    <t>Bill Pay: Virtual Print - Gala printin - 389009 0561147 00</t>
  </si>
  <si>
    <t>G3</t>
  </si>
  <si>
    <t>Bill Pay: Lisa Clay - Gala - 020342 0131043 00</t>
  </si>
  <si>
    <t>G4</t>
  </si>
  <si>
    <t>Bill Pay: Gala - sponsors sign - 123236 0012810 05</t>
  </si>
  <si>
    <t>G5</t>
  </si>
  <si>
    <t>Bill Pay: Ryan Hamilton  - Gala MC Gif - 060317 0725499 00</t>
  </si>
  <si>
    <t>G6</t>
  </si>
  <si>
    <t>Bill Pay: New World - Gala Purchases - 020316 0424205 00</t>
  </si>
  <si>
    <t>G7</t>
  </si>
  <si>
    <t>Cheque: 111125: Gala Advertising</t>
  </si>
  <si>
    <t>G10</t>
  </si>
  <si>
    <t>Deposit: TE TOTARA PRIMARY SC - Te Totara   Gala</t>
  </si>
  <si>
    <t>Cheque: 111124</t>
  </si>
  <si>
    <t>Donation</t>
  </si>
  <si>
    <t>Deposit: MR A J PENNELL AND - pennell                 cookbook</t>
  </si>
  <si>
    <t>Deposit: Rajan A K - AyushiKopu34EntertainmntBook Paymnt</t>
  </si>
  <si>
    <t>Deposit: NEVILLE L J - Kayleigh    Neville     Room 5</t>
  </si>
  <si>
    <t>Deposit - Cash: CASH IN</t>
  </si>
  <si>
    <t xml:space="preserve">Closing balance transfer to ASB </t>
  </si>
  <si>
    <t>in and out</t>
  </si>
  <si>
    <t xml:space="preserve">ASB Account </t>
  </si>
  <si>
    <t xml:space="preserve">sbs balance </t>
  </si>
  <si>
    <t xml:space="preserve">Entertainment Book </t>
  </si>
  <si>
    <t xml:space="preserve">August fees Fastnet Business </t>
  </si>
  <si>
    <t>bank fee</t>
  </si>
  <si>
    <t>BouncyCastle - School Gala</t>
  </si>
  <si>
    <t xml:space="preserve">New World </t>
  </si>
  <si>
    <t>food for meeting</t>
  </si>
  <si>
    <t>Final account closure of SBS account</t>
  </si>
  <si>
    <t>TETOTARAPRIMARY</t>
  </si>
  <si>
    <t>Herbert, Kaiarn - school play need to let school know</t>
  </si>
  <si>
    <t>Annual Retur</t>
  </si>
  <si>
    <t>Return</t>
  </si>
  <si>
    <t>8 Department of Inte</t>
  </si>
  <si>
    <t>annual return fee</t>
  </si>
  <si>
    <t>Fletcher War</t>
  </si>
  <si>
    <t>Calendar</t>
  </si>
  <si>
    <t>Te Totara</t>
  </si>
  <si>
    <t>Maisey A C J</t>
  </si>
  <si>
    <t>molly</t>
  </si>
  <si>
    <t>fletcher</t>
  </si>
  <si>
    <t>Orion 11</t>
  </si>
  <si>
    <t>From MS E L HAMILTON</t>
  </si>
  <si>
    <t>I Johnston</t>
  </si>
  <si>
    <t>rm 16</t>
  </si>
  <si>
    <t>calendars</t>
  </si>
  <si>
    <t>From MS D JOHNSTON</t>
  </si>
  <si>
    <t>COOKBOOK</t>
  </si>
  <si>
    <t>Bag 9722432</t>
  </si>
  <si>
    <t>FastDeposit</t>
  </si>
  <si>
    <t>BELL CALENDR</t>
  </si>
  <si>
    <t>Bag 9722434</t>
  </si>
  <si>
    <t>Peihopa,rm9</t>
  </si>
  <si>
    <t>Calendar,</t>
  </si>
  <si>
    <t>Diary</t>
  </si>
  <si>
    <t>S G PEIHOPA</t>
  </si>
  <si>
    <t>Ashlee Gray</t>
  </si>
  <si>
    <t>Room 20</t>
  </si>
  <si>
    <t>Diary (Art)</t>
  </si>
  <si>
    <t>B M &amp; M A GRAY</t>
  </si>
  <si>
    <t>L warren art</t>
  </si>
  <si>
    <t>BBKW TRUST</t>
  </si>
  <si>
    <t>James Paki</t>
  </si>
  <si>
    <t>KidsArtWorks</t>
  </si>
  <si>
    <t>READ &amp; PAKI</t>
  </si>
  <si>
    <t>Ashley Cloke</t>
  </si>
  <si>
    <t>TFR FROM MRS C J CLO</t>
  </si>
  <si>
    <t>Justin Cloke</t>
  </si>
  <si>
    <t>aria d 15</t>
  </si>
  <si>
    <t>Bag 9722438</t>
  </si>
  <si>
    <t>gunnmattjosh</t>
  </si>
  <si>
    <t>Bag 9722421</t>
  </si>
  <si>
    <t>jamieson 8</t>
  </si>
  <si>
    <t>Bag 9722441</t>
  </si>
  <si>
    <t>ARMSTRONG 22</t>
  </si>
  <si>
    <t>Bag 9722439</t>
  </si>
  <si>
    <t>TUVALU RM7</t>
  </si>
  <si>
    <t>Bag 9722440</t>
  </si>
  <si>
    <t>YAGHI</t>
  </si>
  <si>
    <t>Bag 9722437</t>
  </si>
  <si>
    <t>Westbury J</t>
  </si>
  <si>
    <t>Room31</t>
  </si>
  <si>
    <t>WESTBURY T R</t>
  </si>
  <si>
    <t>Bellamy</t>
  </si>
  <si>
    <t>Jess Brayden</t>
  </si>
  <si>
    <t>Kids Art</t>
  </si>
  <si>
    <t>BELLAMY,JC&amp;LM</t>
  </si>
  <si>
    <t>JackThornley</t>
  </si>
  <si>
    <t>MOODIE J H</t>
  </si>
  <si>
    <t>Alex Frater</t>
  </si>
  <si>
    <t>Rm 34</t>
  </si>
  <si>
    <t>From MR I D FRATER A</t>
  </si>
  <si>
    <t>Jaymee Frate</t>
  </si>
  <si>
    <t>r Rm 24</t>
  </si>
  <si>
    <t>DYLAN</t>
  </si>
  <si>
    <t>CONNOLLY</t>
  </si>
  <si>
    <t>ROOM 7 ART</t>
  </si>
  <si>
    <t>Connolly M M J</t>
  </si>
  <si>
    <t>J&amp;J Batey</t>
  </si>
  <si>
    <t>matawhero17</t>
  </si>
  <si>
    <t>&amp; kopu34</t>
  </si>
  <si>
    <t>G M BATEY, J A SMITH</t>
  </si>
  <si>
    <t>LEE 17 18</t>
  </si>
  <si>
    <t>Bag 9717476</t>
  </si>
  <si>
    <t>T PALMER</t>
  </si>
  <si>
    <t>Bag 9717474</t>
  </si>
  <si>
    <t>dayna oliver</t>
  </si>
  <si>
    <t>marama4</t>
  </si>
  <si>
    <t>From MISS R A OLIVER</t>
  </si>
  <si>
    <t>SUCKLING</t>
  </si>
  <si>
    <t>Bag 9717475</t>
  </si>
  <si>
    <t>PTA YR</t>
  </si>
  <si>
    <t>Year Book</t>
  </si>
  <si>
    <t>9 Te Totara Primary</t>
  </si>
  <si>
    <t>Gracelamason</t>
  </si>
  <si>
    <t>room 6</t>
  </si>
  <si>
    <t>calendarorde</t>
  </si>
  <si>
    <t>From MR D G LAMASON</t>
  </si>
  <si>
    <t>Amy Hodges</t>
  </si>
  <si>
    <t>Room 6</t>
  </si>
  <si>
    <t>FRANCIS  J M</t>
  </si>
  <si>
    <t>WINE 20 28</t>
  </si>
  <si>
    <t>Bag 9717473</t>
  </si>
  <si>
    <t>TELFER 28</t>
  </si>
  <si>
    <t>Bag 9717472</t>
  </si>
  <si>
    <t>Art cards</t>
  </si>
  <si>
    <t>Gwen rm15</t>
  </si>
  <si>
    <t>Hathaway</t>
  </si>
  <si>
    <t>N R &amp; C P HATHAWAY</t>
  </si>
  <si>
    <t>Hannah</t>
  </si>
  <si>
    <t>Rogers</t>
  </si>
  <si>
    <t>ROGERS J C</t>
  </si>
  <si>
    <t>mcewen</t>
  </si>
  <si>
    <t>pennell</t>
  </si>
  <si>
    <t>From MR A J PENNELL</t>
  </si>
  <si>
    <t>PEARSON 9 4</t>
  </si>
  <si>
    <t>Bag 9922448</t>
  </si>
  <si>
    <t>SARAH YIP 15</t>
  </si>
  <si>
    <t>Bag 9922447</t>
  </si>
  <si>
    <t>QUI 24 33</t>
  </si>
  <si>
    <t>Bag 9922381</t>
  </si>
  <si>
    <t>Bag 9717477</t>
  </si>
  <si>
    <t>DALY 11 23</t>
  </si>
  <si>
    <t>Bag 9717478</t>
  </si>
  <si>
    <t>PRESTIDGE 7</t>
  </si>
  <si>
    <t>Bag 9717483</t>
  </si>
  <si>
    <t>CLAY 14 24</t>
  </si>
  <si>
    <t>Bag 9922358</t>
  </si>
  <si>
    <t>MAI WALL 22</t>
  </si>
  <si>
    <t>Bag 9717471</t>
  </si>
  <si>
    <t>BAKER 33</t>
  </si>
  <si>
    <t>Bag 9717470</t>
  </si>
  <si>
    <t>Bag 9717481</t>
  </si>
  <si>
    <t>devoy22</t>
  </si>
  <si>
    <t>Bag 9717482</t>
  </si>
  <si>
    <t>menhennet 16</t>
  </si>
  <si>
    <t>Bag 9922386</t>
  </si>
  <si>
    <t>alesana iona</t>
  </si>
  <si>
    <t>room 9</t>
  </si>
  <si>
    <t>kidsartworks</t>
  </si>
  <si>
    <t>From MRS J L QUILTER</t>
  </si>
  <si>
    <t>MacIntyre</t>
  </si>
  <si>
    <t>Calendars</t>
  </si>
  <si>
    <t>From MR B A WRIGG AN</t>
  </si>
  <si>
    <t>I Martin</t>
  </si>
  <si>
    <t>Neptune 29</t>
  </si>
  <si>
    <t>Kidsartworks</t>
  </si>
  <si>
    <t>Martin P J C</t>
  </si>
  <si>
    <t>Reagan Piso</t>
  </si>
  <si>
    <t>Room 35</t>
  </si>
  <si>
    <t>Art Work</t>
  </si>
  <si>
    <t>Piso W P &amp; T</t>
  </si>
  <si>
    <t>Swimming</t>
  </si>
  <si>
    <t>year book</t>
  </si>
  <si>
    <t>Jaimee Frank</t>
  </si>
  <si>
    <t>Franklin J</t>
  </si>
  <si>
    <t>Room 30</t>
  </si>
  <si>
    <t>FRANKLIN CM</t>
  </si>
  <si>
    <t>TETOTACA FOS</t>
  </si>
  <si>
    <t>Bag 9809634</t>
  </si>
  <si>
    <t>ELAINE LI</t>
  </si>
  <si>
    <t>Bag 9717479</t>
  </si>
  <si>
    <t>DINAN</t>
  </si>
  <si>
    <t>Bag 9717489</t>
  </si>
  <si>
    <t>NASMITH</t>
  </si>
  <si>
    <t>Bag 9717480</t>
  </si>
  <si>
    <t>Emma Johnson</t>
  </si>
  <si>
    <t>kopu 33</t>
  </si>
  <si>
    <t>L B &amp; M J JOH</t>
  </si>
  <si>
    <t>O. SHARPE</t>
  </si>
  <si>
    <t>ROOM 5</t>
  </si>
  <si>
    <t>KIDS ARTWORK</t>
  </si>
  <si>
    <t>SHARPE, J R &amp;</t>
  </si>
  <si>
    <t>Seohyun Lee</t>
  </si>
  <si>
    <t>calendar</t>
  </si>
  <si>
    <t>MR Y J LEE</t>
  </si>
  <si>
    <t>Sophia G</t>
  </si>
  <si>
    <t>Room 4</t>
  </si>
  <si>
    <t>Calendar Art</t>
  </si>
  <si>
    <t>From MRS B J GREENSL</t>
  </si>
  <si>
    <t>freya Harris</t>
  </si>
  <si>
    <t>charlie Harr</t>
  </si>
  <si>
    <t>calenders</t>
  </si>
  <si>
    <t>From MR S J HARRIS A</t>
  </si>
  <si>
    <t>11 Te Totara Primary</t>
  </si>
  <si>
    <t>Reagon Piso</t>
  </si>
  <si>
    <t>10 Te Totara Primary</t>
  </si>
  <si>
    <t>te Totara Pr</t>
  </si>
  <si>
    <t>From MR MARK A KENDR</t>
  </si>
  <si>
    <t>Amy reddish</t>
  </si>
  <si>
    <t>Class 8</t>
  </si>
  <si>
    <t>S N &amp; A L REDDISH</t>
  </si>
  <si>
    <t>mackenzie</t>
  </si>
  <si>
    <t>rm23,18,3</t>
  </si>
  <si>
    <t>Mayflower Trust</t>
  </si>
  <si>
    <t>MADISON</t>
  </si>
  <si>
    <t>CREIGHTON</t>
  </si>
  <si>
    <t>CALENDAR</t>
  </si>
  <si>
    <t>CREIGHTON, K</t>
  </si>
  <si>
    <t>KYLA</t>
  </si>
  <si>
    <t>ella libby</t>
  </si>
  <si>
    <t>mcmillan</t>
  </si>
  <si>
    <t>artworks</t>
  </si>
  <si>
    <t>From MR C I MCMILLAN</t>
  </si>
  <si>
    <t>CALENDERS</t>
  </si>
  <si>
    <t>BENCE</t>
  </si>
  <si>
    <t>BENCE MR P I &amp; MRS T</t>
  </si>
  <si>
    <t>Pyper Mills</t>
  </si>
  <si>
    <t>Calender Art</t>
  </si>
  <si>
    <t>Room 28</t>
  </si>
  <si>
    <t>Mills G P</t>
  </si>
  <si>
    <t>ALESSIO LANE</t>
  </si>
  <si>
    <t>Bag 9724746</t>
  </si>
  <si>
    <t>s wright 5</t>
  </si>
  <si>
    <t>Bag 9717488</t>
  </si>
  <si>
    <t>bremner</t>
  </si>
  <si>
    <t>Bag 9717487</t>
  </si>
  <si>
    <t>Tyler senear</t>
  </si>
  <si>
    <t>Mouse pad</t>
  </si>
  <si>
    <t>Senear S L</t>
  </si>
  <si>
    <t>Casey senear</t>
  </si>
  <si>
    <t>Macdermid</t>
  </si>
  <si>
    <t>tetotara</t>
  </si>
  <si>
    <t>From MRS C MACDERMID</t>
  </si>
  <si>
    <t>connolly</t>
  </si>
  <si>
    <t>Bag 9717467</t>
  </si>
  <si>
    <t>gerrand</t>
  </si>
  <si>
    <t>Bag 9717464</t>
  </si>
  <si>
    <t>m adams 33</t>
  </si>
  <si>
    <t>Bag 9717466</t>
  </si>
  <si>
    <t>myanna bell</t>
  </si>
  <si>
    <t>Bag 7114347</t>
  </si>
  <si>
    <t>b lindsey</t>
  </si>
  <si>
    <t>Bag 9717461</t>
  </si>
  <si>
    <t>f hol st</t>
  </si>
  <si>
    <t>Bag 9724747</t>
  </si>
  <si>
    <t>J GILLIES 12</t>
  </si>
  <si>
    <t>Bag 9722435</t>
  </si>
  <si>
    <t>OLIVER LEE</t>
  </si>
  <si>
    <t>Bag 9717465</t>
  </si>
  <si>
    <t>A ARDERN</t>
  </si>
  <si>
    <t>Bag 9717468</t>
  </si>
  <si>
    <t>BAILLIE</t>
  </si>
  <si>
    <t>Bag 7114350</t>
  </si>
  <si>
    <t>m erasmus</t>
  </si>
  <si>
    <t>Bag 9717469</t>
  </si>
  <si>
    <t>Hassell</t>
  </si>
  <si>
    <t>Bag 9722436</t>
  </si>
  <si>
    <t>K JOHNS 20</t>
  </si>
  <si>
    <t>Bag 7114349</t>
  </si>
  <si>
    <t>Room 14</t>
  </si>
  <si>
    <t>Megan Leitch</t>
  </si>
  <si>
    <t>LEITCH M B</t>
  </si>
  <si>
    <t>Art Calendar</t>
  </si>
  <si>
    <t>Arav</t>
  </si>
  <si>
    <t>Room 15</t>
  </si>
  <si>
    <t>DEO,SANJESHNI</t>
  </si>
  <si>
    <t>KidsArt</t>
  </si>
  <si>
    <t>Woodbridge T</t>
  </si>
  <si>
    <t>Diary Rm10</t>
  </si>
  <si>
    <t>STOWELL C G</t>
  </si>
  <si>
    <t>Art Calender</t>
  </si>
  <si>
    <t>Gaurav</t>
  </si>
  <si>
    <t>Room 33</t>
  </si>
  <si>
    <t>Leatherland</t>
  </si>
  <si>
    <t>Abbey</t>
  </si>
  <si>
    <t>LEATHERLAND,S</t>
  </si>
  <si>
    <t>Luke</t>
  </si>
  <si>
    <t>Hayley Taylo</t>
  </si>
  <si>
    <t>r Calenders</t>
  </si>
  <si>
    <t>(2) + Diary</t>
  </si>
  <si>
    <t>Taylor S J &amp; D</t>
  </si>
  <si>
    <t>Zimmerman</t>
  </si>
  <si>
    <t>Reece</t>
  </si>
  <si>
    <t>Travis</t>
  </si>
  <si>
    <t>From MRS N L ZIMMERM</t>
  </si>
  <si>
    <t>Matthew O'Ro</t>
  </si>
  <si>
    <t>urke Rm21</t>
  </si>
  <si>
    <t>Kids Art Wrk</t>
  </si>
  <si>
    <t>From MR M J O'ROURKE</t>
  </si>
  <si>
    <t>Embling</t>
  </si>
  <si>
    <t>Jadon</t>
  </si>
  <si>
    <t>From MRS W J EMBLING</t>
  </si>
  <si>
    <t>steel</t>
  </si>
  <si>
    <t>kayla isaac</t>
  </si>
  <si>
    <t>STEEL,T A</t>
  </si>
  <si>
    <t>Merna</t>
  </si>
  <si>
    <t>George</t>
  </si>
  <si>
    <t>Sasha-Aeryn</t>
  </si>
  <si>
    <t>Mckay</t>
  </si>
  <si>
    <t>Mousemat</t>
  </si>
  <si>
    <t>MCKAY PR</t>
  </si>
  <si>
    <t>Allison, R</t>
  </si>
  <si>
    <t>Rm14</t>
  </si>
  <si>
    <t>Allison C I &amp; C</t>
  </si>
  <si>
    <t>Allison,F</t>
  </si>
  <si>
    <t>Rm35</t>
  </si>
  <si>
    <t>Samuel Naude</t>
  </si>
  <si>
    <t>Orion10</t>
  </si>
  <si>
    <t>NAUDE S</t>
  </si>
  <si>
    <t>Dylan</t>
  </si>
  <si>
    <t>Cassells</t>
  </si>
  <si>
    <t>Calender ord</t>
  </si>
  <si>
    <t>CASSELLS KYLIE</t>
  </si>
  <si>
    <t>Tayla</t>
  </si>
  <si>
    <t>Beecroft</t>
  </si>
  <si>
    <t>Khan</t>
  </si>
  <si>
    <t>CalenderArt</t>
  </si>
  <si>
    <t>From MR S D BEECROFT</t>
  </si>
  <si>
    <t>Zara</t>
  </si>
  <si>
    <t>Havana</t>
  </si>
  <si>
    <t>Calender</t>
  </si>
  <si>
    <t>E Sale</t>
  </si>
  <si>
    <t>Rm 11</t>
  </si>
  <si>
    <t>From MR R N SALE AND</t>
  </si>
  <si>
    <t>hayley giles</t>
  </si>
  <si>
    <t>room 30</t>
  </si>
  <si>
    <t>art calender</t>
  </si>
  <si>
    <t>GILES DE</t>
  </si>
  <si>
    <t>Finn &amp; Lili</t>
  </si>
  <si>
    <t>Miller</t>
  </si>
  <si>
    <t>Cards</t>
  </si>
  <si>
    <t>THE CAMROSE TRUST</t>
  </si>
  <si>
    <t>Kd&amp;Cc Strong</t>
  </si>
  <si>
    <t>Strong</t>
  </si>
  <si>
    <t>Samantha</t>
  </si>
  <si>
    <t>CO-OPERATIVE BANK</t>
  </si>
  <si>
    <t>Kaidin</t>
  </si>
  <si>
    <t>Sam Ward</t>
  </si>
  <si>
    <t>Room 18</t>
  </si>
  <si>
    <t>ArtWorks</t>
  </si>
  <si>
    <t>From MR G A WARD AND</t>
  </si>
  <si>
    <t>calendar art</t>
  </si>
  <si>
    <t>room 21</t>
  </si>
  <si>
    <t>kate bennett</t>
  </si>
  <si>
    <t>From MISS J D BENGST</t>
  </si>
  <si>
    <t>room16</t>
  </si>
  <si>
    <t>meganbennett</t>
  </si>
  <si>
    <t>johnson</t>
  </si>
  <si>
    <t>Jhy</t>
  </si>
  <si>
    <t>LyrikJayda</t>
  </si>
  <si>
    <t>From MISS V G FLOREN</t>
  </si>
  <si>
    <t>SmartJ</t>
  </si>
  <si>
    <t>ANNA SMART</t>
  </si>
  <si>
    <t>Rm18</t>
  </si>
  <si>
    <t>SmartS</t>
  </si>
  <si>
    <t>Sophie Timmo</t>
  </si>
  <si>
    <t>Room 12</t>
  </si>
  <si>
    <t>W R &amp; M J TIMMO</t>
  </si>
  <si>
    <t>Emma Timmo</t>
  </si>
  <si>
    <t>Room 24</t>
  </si>
  <si>
    <t>Jaime Timmo</t>
  </si>
  <si>
    <t>Room 8</t>
  </si>
  <si>
    <t>Ware B &amp; M</t>
  </si>
  <si>
    <t>WARE,SAM SHER</t>
  </si>
  <si>
    <t>Pratt Family</t>
  </si>
  <si>
    <t>PRATT,AJ&amp;JJ</t>
  </si>
  <si>
    <t>Ava Meehan</t>
  </si>
  <si>
    <t>Art calendar</t>
  </si>
  <si>
    <t>PARHAM B A</t>
  </si>
  <si>
    <t>Trethowen K</t>
  </si>
  <si>
    <t>Room 7</t>
  </si>
  <si>
    <t>TRETHOWEN A J</t>
  </si>
  <si>
    <t>A Dodd</t>
  </si>
  <si>
    <t>Marama 4</t>
  </si>
  <si>
    <t>DODD, S J &amp; D</t>
  </si>
  <si>
    <t>HarkerRM16</t>
  </si>
  <si>
    <t>HarkerRM29</t>
  </si>
  <si>
    <t>HARKER,STEPHE</t>
  </si>
  <si>
    <t>Avery Lauren</t>
  </si>
  <si>
    <t>AVERY K B &amp; M</t>
  </si>
  <si>
    <t>Emilia&amp;Sophi</t>
  </si>
  <si>
    <t>RM3 + RM16</t>
  </si>
  <si>
    <t>Weatherell</t>
  </si>
  <si>
    <t>WEATHERELLM&amp;D</t>
  </si>
  <si>
    <t>Hamish</t>
  </si>
  <si>
    <t>Meehan- Art</t>
  </si>
  <si>
    <t>Ivi Moore</t>
  </si>
  <si>
    <t>M J &amp; R J MOORE</t>
  </si>
  <si>
    <t>D DENT-ALLEN</t>
  </si>
  <si>
    <t>Art work</t>
  </si>
  <si>
    <t>ALLEN,DANIEL</t>
  </si>
  <si>
    <t>isabel</t>
  </si>
  <si>
    <t>pavlovich</t>
  </si>
  <si>
    <t>PAVLOVICH</t>
  </si>
  <si>
    <t>LaurenBurnet</t>
  </si>
  <si>
    <t>2xCalendars</t>
  </si>
  <si>
    <t>From MR D F MEASON A</t>
  </si>
  <si>
    <t>Read C and D</t>
  </si>
  <si>
    <t>Room18 and 5</t>
  </si>
  <si>
    <t>Calendar art</t>
  </si>
  <si>
    <t>From MR P D READ AND</t>
  </si>
  <si>
    <t>ruby labusch</t>
  </si>
  <si>
    <t>rm 1</t>
  </si>
  <si>
    <t>From MS D J LABUSCHA</t>
  </si>
  <si>
    <t>jayden forsh</t>
  </si>
  <si>
    <t>shaw</t>
  </si>
  <si>
    <t>From MR S D FORSHAW</t>
  </si>
  <si>
    <t>hayleyforsha</t>
  </si>
  <si>
    <t>w</t>
  </si>
  <si>
    <t>Larsen ry</t>
  </si>
  <si>
    <t>Larsen cam</t>
  </si>
  <si>
    <t>LARSEN A L</t>
  </si>
  <si>
    <t>Quade Lutze</t>
  </si>
  <si>
    <t>KidsArt Work</t>
  </si>
  <si>
    <t>Lutze D J</t>
  </si>
  <si>
    <t>CadiGrace-Fr</t>
  </si>
  <si>
    <t>y32 Calendar</t>
  </si>
  <si>
    <t>FRY SCOTT GERAR</t>
  </si>
  <si>
    <t>Hopping</t>
  </si>
  <si>
    <t>cam andpaige</t>
  </si>
  <si>
    <t>art work</t>
  </si>
  <si>
    <t>HOPPING, J M</t>
  </si>
  <si>
    <t>Debbie Young</t>
  </si>
  <si>
    <t>Diaries</t>
  </si>
  <si>
    <t>YOUNG C C &amp; D A</t>
  </si>
  <si>
    <t>Cullen</t>
  </si>
  <si>
    <t>Logan V C</t>
  </si>
  <si>
    <t>Kjestrup-Tra</t>
  </si>
  <si>
    <t>Room 19</t>
  </si>
  <si>
    <t>KJESTRUP-TRAUE</t>
  </si>
  <si>
    <t>jack shirley</t>
  </si>
  <si>
    <t>Kopu 33</t>
  </si>
  <si>
    <t>GERRAD</t>
  </si>
  <si>
    <t>Liam Jessep</t>
  </si>
  <si>
    <t>Artwork</t>
  </si>
  <si>
    <t>Jessep Craig An</t>
  </si>
  <si>
    <t>Madison and</t>
  </si>
  <si>
    <t>Paige Freema</t>
  </si>
  <si>
    <t>n calendars</t>
  </si>
  <si>
    <t>FREEMAN T M</t>
  </si>
  <si>
    <t>Alyssa Sayer</t>
  </si>
  <si>
    <t>M J &amp; N A SAYERS</t>
  </si>
  <si>
    <t>Ryan Sayers</t>
  </si>
  <si>
    <t>joel</t>
  </si>
  <si>
    <t>taylor</t>
  </si>
  <si>
    <t>rm 11</t>
  </si>
  <si>
    <t>From MR M D TAYLOR A</t>
  </si>
  <si>
    <t>blake</t>
  </si>
  <si>
    <t>rm 7</t>
  </si>
  <si>
    <t>Jacob Hudson</t>
  </si>
  <si>
    <t>Room22</t>
  </si>
  <si>
    <t>Mouse Mat</t>
  </si>
  <si>
    <t>R T &amp; C M HUDSON</t>
  </si>
  <si>
    <t>ThomasHudson</t>
  </si>
  <si>
    <t>Room16</t>
  </si>
  <si>
    <t>J Carr-Neil</t>
  </si>
  <si>
    <t>Z M &amp; B J CARR-NEIL</t>
  </si>
  <si>
    <t>Jack Jordan</t>
  </si>
  <si>
    <t>R G &amp; E J JORDAN</t>
  </si>
  <si>
    <t>M Winders</t>
  </si>
  <si>
    <t>From MR R M WINDERS</t>
  </si>
  <si>
    <t>MAYNARD SATE</t>
  </si>
  <si>
    <t>Bag 9920438</t>
  </si>
  <si>
    <t>gray</t>
  </si>
  <si>
    <t>Bag 9922015</t>
  </si>
  <si>
    <t>jordan</t>
  </si>
  <si>
    <t>Bag 9922016</t>
  </si>
  <si>
    <t>IJ16LH21CK16</t>
  </si>
  <si>
    <t>Bag 7114342</t>
  </si>
  <si>
    <t>Sarah King</t>
  </si>
  <si>
    <t>Bag 7114345</t>
  </si>
  <si>
    <t>Long 10</t>
  </si>
  <si>
    <t>Bag 7114348</t>
  </si>
  <si>
    <t>ryan rent</t>
  </si>
  <si>
    <t>Bag 7114346</t>
  </si>
  <si>
    <t>H WAI 33</t>
  </si>
  <si>
    <t>Bag 9920439</t>
  </si>
  <si>
    <t>mehrtens</t>
  </si>
  <si>
    <t>Bag 7114343</t>
  </si>
  <si>
    <t>kylin cao</t>
  </si>
  <si>
    <t>Bag 7114340</t>
  </si>
  <si>
    <t>thomasbowie</t>
  </si>
  <si>
    <t>Bag 7114344</t>
  </si>
  <si>
    <t>w miniss 3</t>
  </si>
  <si>
    <t>Bag 7114341</t>
  </si>
  <si>
    <t>apple curtis</t>
  </si>
  <si>
    <t>Bag 9922017</t>
  </si>
  <si>
    <t>Ralph Family</t>
  </si>
  <si>
    <t>RALPH,DJ &amp; J</t>
  </si>
  <si>
    <t>PTA Calendar</t>
  </si>
  <si>
    <t>TROYBrister</t>
  </si>
  <si>
    <t>BRISTER,RICHA</t>
  </si>
  <si>
    <t>Amie Kiely</t>
  </si>
  <si>
    <t>CALENDAR ART</t>
  </si>
  <si>
    <t>KIELY BLAIR WIL</t>
  </si>
  <si>
    <t>BeaRm21</t>
  </si>
  <si>
    <t>ALCARTADO,RJ&amp;</t>
  </si>
  <si>
    <t>V A MASON</t>
  </si>
  <si>
    <t>Jessep</t>
  </si>
  <si>
    <t>HUNTER T A</t>
  </si>
  <si>
    <t>Kids Art Wk</t>
  </si>
  <si>
    <t>Harry George</t>
  </si>
  <si>
    <t>MW8 Calender</t>
  </si>
  <si>
    <t>GEORGE P J &amp;</t>
  </si>
  <si>
    <t>MarcTrewin</t>
  </si>
  <si>
    <t>TeTotaraScho</t>
  </si>
  <si>
    <t>MOWBRAY S J</t>
  </si>
  <si>
    <t>C George</t>
  </si>
  <si>
    <t>Neptune 32</t>
  </si>
  <si>
    <t>boparai 5</t>
  </si>
  <si>
    <t>Bag 9922025</t>
  </si>
  <si>
    <t>m lee 5</t>
  </si>
  <si>
    <t>Bag 99220026</t>
  </si>
  <si>
    <t>tayla read</t>
  </si>
  <si>
    <t>Bag 9922030</t>
  </si>
  <si>
    <t>Carter</t>
  </si>
  <si>
    <t>Bag 9922027</t>
  </si>
  <si>
    <t>k cottam 33</t>
  </si>
  <si>
    <t>Bag 9922028</t>
  </si>
  <si>
    <t>c myburgh</t>
  </si>
  <si>
    <t>Bag 9922023</t>
  </si>
  <si>
    <t>Malachi W</t>
  </si>
  <si>
    <t>Bag 9922020</t>
  </si>
  <si>
    <t>Bosman</t>
  </si>
  <si>
    <t>Bag 9922046</t>
  </si>
  <si>
    <t>Noah Askey</t>
  </si>
  <si>
    <t>Bag 9922042</t>
  </si>
  <si>
    <t>Trask</t>
  </si>
  <si>
    <t>Bag 9922022</t>
  </si>
  <si>
    <t>Zara Hoad</t>
  </si>
  <si>
    <t>Bag 9922021</t>
  </si>
  <si>
    <t>Hamilton</t>
  </si>
  <si>
    <t>Bag 9922036</t>
  </si>
  <si>
    <t>DYLAN COOKE</t>
  </si>
  <si>
    <t>Bag 9922043</t>
  </si>
  <si>
    <t>Goff</t>
  </si>
  <si>
    <t>Bag 9922044s</t>
  </si>
  <si>
    <t>EC BELL2114</t>
  </si>
  <si>
    <t>Bag 9922040</t>
  </si>
  <si>
    <t>Pyke Hancock</t>
  </si>
  <si>
    <t>Bag 9922048</t>
  </si>
  <si>
    <t>MANIAPOTO 22</t>
  </si>
  <si>
    <t>Bag 9922032</t>
  </si>
  <si>
    <t>Cuff</t>
  </si>
  <si>
    <t>Bag 9922045</t>
  </si>
  <si>
    <t>Hill</t>
  </si>
  <si>
    <t>Bag 9922034</t>
  </si>
  <si>
    <t>BEROS</t>
  </si>
  <si>
    <t>Bag 9922033</t>
  </si>
  <si>
    <t>K Johns</t>
  </si>
  <si>
    <t>Bag 9922018</t>
  </si>
  <si>
    <t>K NEILLE 5</t>
  </si>
  <si>
    <t>Bag 9922041</t>
  </si>
  <si>
    <t>Denee Read</t>
  </si>
  <si>
    <t>Bag 9922029</t>
  </si>
  <si>
    <t>JENKINS</t>
  </si>
  <si>
    <t>Bag 9922035</t>
  </si>
  <si>
    <t>B ROBINS 33</t>
  </si>
  <si>
    <t>Bag 9922037</t>
  </si>
  <si>
    <t>RATTRAY</t>
  </si>
  <si>
    <t>Bag 9922038</t>
  </si>
  <si>
    <t>ELLEN LIU 6</t>
  </si>
  <si>
    <t>Bag 9922039</t>
  </si>
  <si>
    <t>ZACK34 VENN5</t>
  </si>
  <si>
    <t>Bag 992024 S</t>
  </si>
  <si>
    <t>B MANDERSON</t>
  </si>
  <si>
    <t>Bag 9922019</t>
  </si>
  <si>
    <t>KTORR-WILLIA</t>
  </si>
  <si>
    <t>MS</t>
  </si>
  <si>
    <t>From MR P N WILLIAMS</t>
  </si>
  <si>
    <t>A&amp;B Gillies</t>
  </si>
  <si>
    <t>DiaryCal</t>
  </si>
  <si>
    <t>Gillies D J &amp; N</t>
  </si>
  <si>
    <t>Fitzgerald</t>
  </si>
  <si>
    <t>Emily Daniel</t>
  </si>
  <si>
    <t>Fitzgerald D F</t>
  </si>
  <si>
    <t>JLUCAS</t>
  </si>
  <si>
    <t>RM9</t>
  </si>
  <si>
    <t>ARTWK</t>
  </si>
  <si>
    <t>From MR T K LUCAS AN</t>
  </si>
  <si>
    <t>KLUCAS</t>
  </si>
  <si>
    <t>RM17</t>
  </si>
  <si>
    <t>Silcock</t>
  </si>
  <si>
    <t>Room 8 &amp;</t>
  </si>
  <si>
    <t>SILCOCK R P</t>
  </si>
  <si>
    <t>Caitlin</t>
  </si>
  <si>
    <t>Armstrong</t>
  </si>
  <si>
    <t>ArtCalendar</t>
  </si>
  <si>
    <t>ARMSTRONG E &amp;</t>
  </si>
  <si>
    <t>Cooper Jones</t>
  </si>
  <si>
    <t>Hunter Jones</t>
  </si>
  <si>
    <t>JONES,STEVEN</t>
  </si>
  <si>
    <t>JannatCheema</t>
  </si>
  <si>
    <t>cards art</t>
  </si>
  <si>
    <t>CHEEMA, KK&amp;MS</t>
  </si>
  <si>
    <t>Cooper Ellis</t>
  </si>
  <si>
    <t>Neptune 30</t>
  </si>
  <si>
    <t>Calenders</t>
  </si>
  <si>
    <t>ELLIS,DUNCAN</t>
  </si>
  <si>
    <t>evelyn li</t>
  </si>
  <si>
    <t>class3</t>
  </si>
  <si>
    <t>JHANG,YU-FANG</t>
  </si>
  <si>
    <t>Dryden</t>
  </si>
  <si>
    <t>Imogen-Rm24</t>
  </si>
  <si>
    <t>Stirling-R12</t>
  </si>
  <si>
    <t>Dryden J &amp; A D</t>
  </si>
  <si>
    <t>ENT Book</t>
  </si>
  <si>
    <t>Mia symes</t>
  </si>
  <si>
    <t>School fundr</t>
  </si>
  <si>
    <t>Mia Symes</t>
  </si>
  <si>
    <t>SYMES &amp; DWYER</t>
  </si>
  <si>
    <t>Alex symes</t>
  </si>
  <si>
    <t>Alex Symes</t>
  </si>
  <si>
    <t>MCMORRAN</t>
  </si>
  <si>
    <t>Bag 7277763</t>
  </si>
  <si>
    <t>Riley Binnie</t>
  </si>
  <si>
    <t>Room 16</t>
  </si>
  <si>
    <t>DONALDSON W</t>
  </si>
  <si>
    <t>Tamzyn Taylo</t>
  </si>
  <si>
    <t>Jaedin Taylo</t>
  </si>
  <si>
    <t>Goldfinch ca</t>
  </si>
  <si>
    <t>rds</t>
  </si>
  <si>
    <t>From MR G K GOLDFINC</t>
  </si>
  <si>
    <t>CARTER</t>
  </si>
  <si>
    <t>Bag 7277762</t>
  </si>
  <si>
    <t>disco</t>
  </si>
  <si>
    <t>disco refund</t>
  </si>
  <si>
    <t>13 lisa clay</t>
  </si>
  <si>
    <t>DISCO</t>
  </si>
  <si>
    <t>12 Sam Higgs</t>
  </si>
  <si>
    <t>Jayden Ace</t>
  </si>
  <si>
    <t>Marama 2</t>
  </si>
  <si>
    <t>Ace C</t>
  </si>
  <si>
    <t>C higgs</t>
  </si>
  <si>
    <t>J taaffe</t>
  </si>
  <si>
    <t>S S HIGGS</t>
  </si>
  <si>
    <t>disco f</t>
  </si>
  <si>
    <t>Bag 5823052</t>
  </si>
  <si>
    <t>DISCO F</t>
  </si>
  <si>
    <t>Bag 5823047</t>
  </si>
  <si>
    <t>DISCO D2</t>
  </si>
  <si>
    <t>Bag 5823048</t>
  </si>
  <si>
    <t>Bag 5823053</t>
  </si>
  <si>
    <t>DISCO DI</t>
  </si>
  <si>
    <t>Bag 5823054</t>
  </si>
  <si>
    <t>Tegan Dowlin</t>
  </si>
  <si>
    <t>4 x Calender</t>
  </si>
  <si>
    <t>Milkyway6</t>
  </si>
  <si>
    <t>B M KELLER</t>
  </si>
  <si>
    <t>Ryan Simms</t>
  </si>
  <si>
    <t>L E J &amp; M N SIMMS</t>
  </si>
  <si>
    <t>1xcalendar</t>
  </si>
  <si>
    <t>Kopu34</t>
  </si>
  <si>
    <t>Ollington</t>
  </si>
  <si>
    <t>THE OLLINGTON FAMILY</t>
  </si>
  <si>
    <t>Benefield</t>
  </si>
  <si>
    <t>Teia and Ave</t>
  </si>
  <si>
    <t>BENEFIELD P K</t>
  </si>
  <si>
    <t>CalendarArt</t>
  </si>
  <si>
    <t>RileyJones</t>
  </si>
  <si>
    <t>Earth19</t>
  </si>
  <si>
    <t>T D &amp; N E JONES</t>
  </si>
  <si>
    <t>Hollmann</t>
  </si>
  <si>
    <t>HOLLMANN CJ &amp;</t>
  </si>
  <si>
    <t>Nicholson</t>
  </si>
  <si>
    <t>Orion 12</t>
  </si>
  <si>
    <t>From MR C P NICHOLSO</t>
  </si>
  <si>
    <t>Finlayson</t>
  </si>
  <si>
    <t>cards</t>
  </si>
  <si>
    <t>From MR R J FINLAYSO</t>
  </si>
  <si>
    <t>CAmpbell</t>
  </si>
  <si>
    <t>Babbage</t>
  </si>
  <si>
    <t>BABBAGE CAMPBELL FAM</t>
  </si>
  <si>
    <t>Rm20</t>
  </si>
  <si>
    <t>EmmaMarsden</t>
  </si>
  <si>
    <t>T R &amp; A G E MARSDEN</t>
  </si>
  <si>
    <t>DISCO LIGHTS</t>
  </si>
  <si>
    <t>14 Mish LTD</t>
  </si>
  <si>
    <t>Marama 3</t>
  </si>
  <si>
    <t>Shirel</t>
  </si>
  <si>
    <t>SHARMA S R</t>
  </si>
  <si>
    <t>Ruby Hayes</t>
  </si>
  <si>
    <t>Rm2</t>
  </si>
  <si>
    <t>MARAMA2</t>
  </si>
  <si>
    <t>HAYESHJ&amp;GC</t>
  </si>
  <si>
    <t>Rm 18</t>
  </si>
  <si>
    <t>E Cocurullo</t>
  </si>
  <si>
    <t>From MR N D COCURULL</t>
  </si>
  <si>
    <t>pizza lunch</t>
  </si>
  <si>
    <t>mcewen penne</t>
  </si>
  <si>
    <t>B&amp;S Simpson</t>
  </si>
  <si>
    <t>RM18&amp;35</t>
  </si>
  <si>
    <t>SIMPSON, E M</t>
  </si>
  <si>
    <t>Lyra Chopra</t>
  </si>
  <si>
    <t>pizza</t>
  </si>
  <si>
    <t>CHOPRA,V&amp;R</t>
  </si>
  <si>
    <t>Ethan Gavin</t>
  </si>
  <si>
    <t>From MR N G GAVIN AN</t>
  </si>
  <si>
    <t>izzy pizza</t>
  </si>
  <si>
    <t>luca pizza</t>
  </si>
  <si>
    <t>L Dent-Allen</t>
  </si>
  <si>
    <t>room 20</t>
  </si>
  <si>
    <t>From MR N D BEST AND</t>
  </si>
  <si>
    <t>Blake</t>
  </si>
  <si>
    <t>l.kaypizza</t>
  </si>
  <si>
    <t>KAY N J</t>
  </si>
  <si>
    <t>Sophie</t>
  </si>
  <si>
    <t>Smart</t>
  </si>
  <si>
    <t xml:space="preserve">Barlowpizza </t>
  </si>
  <si>
    <t>Room17</t>
  </si>
  <si>
    <t>From MR R C BARLOW A</t>
  </si>
  <si>
    <t>TFR FROM MR S D BEEC</t>
  </si>
  <si>
    <t>Tamasin</t>
  </si>
  <si>
    <t>Richards</t>
  </si>
  <si>
    <t>Richards T L &amp;</t>
  </si>
  <si>
    <t>Pizza order</t>
  </si>
  <si>
    <t>M Devcich</t>
  </si>
  <si>
    <t>class 35</t>
  </si>
  <si>
    <t>REIHANA&amp;DEVCI</t>
  </si>
  <si>
    <t>Seohyun,Lee</t>
  </si>
  <si>
    <t>15 Anna Smart</t>
  </si>
  <si>
    <t>Backdrop</t>
  </si>
  <si>
    <t>16 Kate McMorran</t>
  </si>
  <si>
    <t>17 Jolie Hopping</t>
  </si>
  <si>
    <t>Mannix Hinto</t>
  </si>
  <si>
    <t>From MISS R E HINTON</t>
  </si>
  <si>
    <t>PIZZA</t>
  </si>
  <si>
    <t>Allison</t>
  </si>
  <si>
    <t>Rory &amp; Flynn</t>
  </si>
  <si>
    <t>Lauren Burne</t>
  </si>
  <si>
    <t>Emilia&amp;Soph</t>
  </si>
  <si>
    <t>PizzaRm3&amp;16</t>
  </si>
  <si>
    <t>Serafeimidou</t>
  </si>
  <si>
    <t>SERAFEIMIDIS&amp;</t>
  </si>
  <si>
    <t>Marama</t>
  </si>
  <si>
    <t>Trinity Chie</t>
  </si>
  <si>
    <t>MR S J CHIE</t>
  </si>
  <si>
    <t>Jayden Peng</t>
  </si>
  <si>
    <t>Kopu 5</t>
  </si>
  <si>
    <t>FridayPizza</t>
  </si>
  <si>
    <t>S Hodgson</t>
  </si>
  <si>
    <t>Pizzas</t>
  </si>
  <si>
    <t>From MR M HODGSON</t>
  </si>
  <si>
    <t>Room3</t>
  </si>
  <si>
    <t>Evelyn li</t>
  </si>
  <si>
    <t>From MR X LI AND</t>
  </si>
  <si>
    <t>AngelinaVerm</t>
  </si>
  <si>
    <t>Year1 Room1</t>
  </si>
  <si>
    <t>Pizza 1 box</t>
  </si>
  <si>
    <t>SUN Q</t>
  </si>
  <si>
    <t>Darshan</t>
  </si>
  <si>
    <t>Arav &amp;Gaurav</t>
  </si>
  <si>
    <t>Nishi Prasad</t>
  </si>
  <si>
    <t>N C &amp; V W PRASAD</t>
  </si>
  <si>
    <t>Te TotaraPTA</t>
  </si>
  <si>
    <t>Bella Goff</t>
  </si>
  <si>
    <t>PizzaOrder</t>
  </si>
  <si>
    <t>MR B S GOFF</t>
  </si>
  <si>
    <t>Kiernan</t>
  </si>
  <si>
    <t>Scott</t>
  </si>
  <si>
    <t>RM 3</t>
  </si>
  <si>
    <t>Scott-Boddendijk</t>
  </si>
  <si>
    <t>G Cocurullo</t>
  </si>
  <si>
    <t>Room 23</t>
  </si>
  <si>
    <t>Rm 24</t>
  </si>
  <si>
    <t>Bag 7277772</t>
  </si>
  <si>
    <t>Jessica Bray</t>
  </si>
  <si>
    <t>Isabella Hum</t>
  </si>
  <si>
    <t>phrey rm8</t>
  </si>
  <si>
    <t>HUMPHREY,KIRS</t>
  </si>
  <si>
    <t>Mia Humphrey</t>
  </si>
  <si>
    <t>Macleod</t>
  </si>
  <si>
    <t>A and K</t>
  </si>
  <si>
    <t>Pizza Day</t>
  </si>
  <si>
    <t>From MRS T J MACLEOD</t>
  </si>
  <si>
    <t>Lana Carter</t>
  </si>
  <si>
    <t>NATHAN CARTER</t>
  </si>
  <si>
    <t>Halliday  32</t>
  </si>
  <si>
    <t>S L HALLIDAY</t>
  </si>
  <si>
    <t>Bag 7277761</t>
  </si>
  <si>
    <t>evan lin</t>
  </si>
  <si>
    <t>Rm30</t>
  </si>
  <si>
    <t>From MISS M LI AND</t>
  </si>
  <si>
    <t>RvanRooyen</t>
  </si>
  <si>
    <t>calender</t>
  </si>
  <si>
    <t>Van Rooyen A</t>
  </si>
  <si>
    <t>Bag 7277774</t>
  </si>
  <si>
    <t>Neptune</t>
  </si>
  <si>
    <t>Jerome Lai</t>
  </si>
  <si>
    <t>LEE,PEI-JUNG</t>
  </si>
  <si>
    <t>Bradley McEw</t>
  </si>
  <si>
    <t>Bradley</t>
  </si>
  <si>
    <t>Jaimee</t>
  </si>
  <si>
    <t>keira</t>
  </si>
  <si>
    <t>lucas</t>
  </si>
  <si>
    <t>TFR FROM TK LUCAS</t>
  </si>
  <si>
    <t>MW 6</t>
  </si>
  <si>
    <t>JOANNE FRANCIS</t>
  </si>
  <si>
    <t>Holst</t>
  </si>
  <si>
    <t>Finn</t>
  </si>
  <si>
    <t>R R &amp; A HOLST</t>
  </si>
  <si>
    <t>PTA Photos</t>
  </si>
  <si>
    <t>Disco Pic</t>
  </si>
  <si>
    <t>J Smart</t>
  </si>
  <si>
    <t>Rm 6</t>
  </si>
  <si>
    <t>FranklinJaim</t>
  </si>
  <si>
    <t>Bag 7277773</t>
  </si>
  <si>
    <t>Shiv Chopra</t>
  </si>
  <si>
    <t>Rm22</t>
  </si>
  <si>
    <t>Jessep * 3</t>
  </si>
  <si>
    <t>Cassells T</t>
  </si>
  <si>
    <t>Room 22</t>
  </si>
  <si>
    <t>Cassells J P &amp;</t>
  </si>
  <si>
    <t>Larsen</t>
  </si>
  <si>
    <t>Cameron</t>
  </si>
  <si>
    <t>Ryan</t>
  </si>
  <si>
    <t>Photos</t>
  </si>
  <si>
    <t>Rm31</t>
  </si>
  <si>
    <t>TkKung</t>
  </si>
  <si>
    <t>From MR K KUNG AND</t>
  </si>
  <si>
    <t>Kayla</t>
  </si>
  <si>
    <t>Tappan 32</t>
  </si>
  <si>
    <t>From MR S C TAPPAN A</t>
  </si>
  <si>
    <t>Kottaiya</t>
  </si>
  <si>
    <t>KOTTAIYA T M</t>
  </si>
  <si>
    <t>Stanley Lin</t>
  </si>
  <si>
    <t>room 8</t>
  </si>
  <si>
    <t>From MR W LIN AND</t>
  </si>
  <si>
    <t>Zac Crowther</t>
  </si>
  <si>
    <t>Crowther Simon</t>
  </si>
  <si>
    <t>Chloe</t>
  </si>
  <si>
    <t>Neptune 31</t>
  </si>
  <si>
    <t>WESTBURY D M</t>
  </si>
  <si>
    <t>Reef telfer</t>
  </si>
  <si>
    <t>Reef pizza</t>
  </si>
  <si>
    <t>THORLEY,DAMAS</t>
  </si>
  <si>
    <t>C Cloke</t>
  </si>
  <si>
    <t>Tayla Read</t>
  </si>
  <si>
    <t>Zack Hunt</t>
  </si>
  <si>
    <t>RM 23</t>
  </si>
  <si>
    <t>From MR M S HUNT AND</t>
  </si>
  <si>
    <t>Photo 18</t>
  </si>
  <si>
    <t>Angy Beumer</t>
  </si>
  <si>
    <t>From MR E BEUMER AND</t>
  </si>
  <si>
    <t>Disco photos</t>
  </si>
  <si>
    <t>EmmaGoff</t>
  </si>
  <si>
    <t>Disco Photos</t>
  </si>
  <si>
    <t>P122AS</t>
  </si>
  <si>
    <t>Bag 9920447</t>
  </si>
  <si>
    <t>PIZZAS</t>
  </si>
  <si>
    <t>Bag 9920448</t>
  </si>
  <si>
    <t>Bag 9920445</t>
  </si>
  <si>
    <t>Disco pics</t>
  </si>
  <si>
    <t>O Rm 19</t>
  </si>
  <si>
    <t>Sch Calendar</t>
  </si>
  <si>
    <t>Refund fundr</t>
  </si>
  <si>
    <t>18 Monica Askey</t>
  </si>
  <si>
    <t>Jasminecobby</t>
  </si>
  <si>
    <t>Discophotos</t>
  </si>
  <si>
    <t>Cobby J K &amp; M J</t>
  </si>
  <si>
    <t>B Manderson</t>
  </si>
  <si>
    <t>249 295</t>
  </si>
  <si>
    <t>MANDERSON,KER</t>
  </si>
  <si>
    <t>inv 5378</t>
  </si>
  <si>
    <t>inv 5674</t>
  </si>
  <si>
    <t>inv 5684</t>
  </si>
  <si>
    <t>19 kids artwork</t>
  </si>
  <si>
    <t>OPENING BALANCE</t>
  </si>
  <si>
    <t>photos</t>
  </si>
  <si>
    <t>J A SMITH</t>
  </si>
  <si>
    <t>cookbook sal</t>
  </si>
  <si>
    <t>e</t>
  </si>
  <si>
    <t>climbing wal</t>
  </si>
  <si>
    <t>gala</t>
  </si>
  <si>
    <t>20 bigfoot adventure</t>
  </si>
  <si>
    <t>raffle ticke</t>
  </si>
  <si>
    <t>21 raffle ticket</t>
  </si>
  <si>
    <t>GALA</t>
  </si>
  <si>
    <t>RAFFLE</t>
  </si>
  <si>
    <t>A KIRIPATEA</t>
  </si>
  <si>
    <t>Pennell</t>
  </si>
  <si>
    <t>harrison</t>
  </si>
  <si>
    <t>gala tokens</t>
  </si>
  <si>
    <t>From MR B J HARRISON</t>
  </si>
  <si>
    <t>meehan b</t>
  </si>
  <si>
    <t>Bridget</t>
  </si>
  <si>
    <t>GalaTickets</t>
  </si>
  <si>
    <t>Marama14</t>
  </si>
  <si>
    <t>K Humphrey</t>
  </si>
  <si>
    <t>Gala Tokens</t>
  </si>
  <si>
    <t>PAKI</t>
  </si>
  <si>
    <t>Beumer A</t>
  </si>
  <si>
    <t>Tokens</t>
  </si>
  <si>
    <t>Gala</t>
  </si>
  <si>
    <t>Gala Raffle</t>
  </si>
  <si>
    <t>Jackie</t>
  </si>
  <si>
    <t>Smith</t>
  </si>
  <si>
    <t>tokens</t>
  </si>
  <si>
    <t>Cattle</t>
  </si>
  <si>
    <t>Stella</t>
  </si>
  <si>
    <t>S A CATTLE</t>
  </si>
  <si>
    <t>Westbury</t>
  </si>
  <si>
    <t>GalaDonation</t>
  </si>
  <si>
    <t>DLA Architects</t>
  </si>
  <si>
    <t>Eftpos</t>
  </si>
  <si>
    <t>GAla</t>
  </si>
  <si>
    <t>22 EFTCO LTD</t>
  </si>
  <si>
    <t>Frater</t>
  </si>
  <si>
    <t>Ergoworks</t>
  </si>
  <si>
    <t>Inv 2</t>
  </si>
  <si>
    <t>ERGOWORKS LIMITED</t>
  </si>
  <si>
    <t>HOLST</t>
  </si>
  <si>
    <t>TOKENS</t>
  </si>
  <si>
    <t>SHARPE</t>
  </si>
  <si>
    <t>Alesana Iona</t>
  </si>
  <si>
    <t>tokens gala</t>
  </si>
  <si>
    <t>Iona</t>
  </si>
  <si>
    <t>Marc Trewin</t>
  </si>
  <si>
    <t>Raffle Money</t>
  </si>
  <si>
    <t>0581-0585</t>
  </si>
  <si>
    <t>Gala tokens</t>
  </si>
  <si>
    <t>Nasmith</t>
  </si>
  <si>
    <t>J NASMITH</t>
  </si>
  <si>
    <t xml:space="preserve">Gala raffel </t>
  </si>
  <si>
    <t>Hill Cole</t>
  </si>
  <si>
    <t>From MR R HILL AND</t>
  </si>
  <si>
    <t>Melissa</t>
  </si>
  <si>
    <t>PAUL</t>
  </si>
  <si>
    <t>From MR J A WOOTTON</t>
  </si>
  <si>
    <t>INV-0478</t>
  </si>
  <si>
    <t>23 Fun Warehouse</t>
  </si>
  <si>
    <t>Barlowtokens</t>
  </si>
  <si>
    <t>Barlow</t>
  </si>
  <si>
    <t>Clay</t>
  </si>
  <si>
    <t>CLAY S R</t>
  </si>
  <si>
    <t>OrryBarlow</t>
  </si>
  <si>
    <t>raffleticket</t>
  </si>
  <si>
    <t>C Jessep</t>
  </si>
  <si>
    <t>Simms</t>
  </si>
  <si>
    <t>Blair Miller</t>
  </si>
  <si>
    <t>Xanthie rm28</t>
  </si>
  <si>
    <t>JensenTamate</t>
  </si>
  <si>
    <t>Jensen-Tamatea</t>
  </si>
  <si>
    <t>Paul Mckay</t>
  </si>
  <si>
    <t>Meena Mckay</t>
  </si>
  <si>
    <t>Rattray</t>
  </si>
  <si>
    <t>Tokens Gala</t>
  </si>
  <si>
    <t>H Rattray</t>
  </si>
  <si>
    <t>Rattray M M</t>
  </si>
  <si>
    <t>N Jamieson</t>
  </si>
  <si>
    <t>Jamieson K W</t>
  </si>
  <si>
    <t>KPenamante</t>
  </si>
  <si>
    <t>PENAMANTE K C</t>
  </si>
  <si>
    <t>Cobby</t>
  </si>
  <si>
    <t>Gala tickets</t>
  </si>
  <si>
    <t>Cloke</t>
  </si>
  <si>
    <t>Radford</t>
  </si>
  <si>
    <t>A Fuller</t>
  </si>
  <si>
    <t>A M FULLER</t>
  </si>
  <si>
    <t>TFR FROM MR T K LUCA</t>
  </si>
  <si>
    <t>Halliday</t>
  </si>
  <si>
    <t>Tickets</t>
  </si>
  <si>
    <t>Mehrtens</t>
  </si>
  <si>
    <t>THE S A &amp; P J MEHRTE</t>
  </si>
  <si>
    <t>Hodgson</t>
  </si>
  <si>
    <t>4 cards</t>
  </si>
  <si>
    <t>HODGSON,REBEC</t>
  </si>
  <si>
    <t>Blissett</t>
  </si>
  <si>
    <t>MCCOARD&amp;BLISS</t>
  </si>
  <si>
    <t>GALA TOCKENS</t>
  </si>
  <si>
    <t>MEGAN</t>
  </si>
  <si>
    <t>KING</t>
  </si>
  <si>
    <t>KING MR K H &amp; MRS M</t>
  </si>
  <si>
    <t>Bremner</t>
  </si>
  <si>
    <t>2 x 10 gala</t>
  </si>
  <si>
    <t>BREMNER/MCCRA</t>
  </si>
  <si>
    <t>Johnson</t>
  </si>
  <si>
    <t>Howie</t>
  </si>
  <si>
    <t>021 450 445</t>
  </si>
  <si>
    <t>From MISS A E HOWIE</t>
  </si>
  <si>
    <t>Mills</t>
  </si>
  <si>
    <t>From MR G B MILLS AN</t>
  </si>
  <si>
    <t>Preorder</t>
  </si>
  <si>
    <t>Token</t>
  </si>
  <si>
    <t>Yang</t>
  </si>
  <si>
    <t>From MR Y R CAO AND</t>
  </si>
  <si>
    <t>Timmo</t>
  </si>
  <si>
    <t>4 presale</t>
  </si>
  <si>
    <t>From MR W R TIMMO AN</t>
  </si>
  <si>
    <t>24 mamas donuts</t>
  </si>
  <si>
    <t>Tom Burgess</t>
  </si>
  <si>
    <t>Burgess C W &amp; J</t>
  </si>
  <si>
    <t>Ian foster</t>
  </si>
  <si>
    <t>Ian Foster</t>
  </si>
  <si>
    <t>Gala ticket</t>
  </si>
  <si>
    <t>Rie Savage</t>
  </si>
  <si>
    <t>SAVAGE J D &amp;</t>
  </si>
  <si>
    <t>30 tokens</t>
  </si>
  <si>
    <t>Ling</t>
  </si>
  <si>
    <t>HE,SHUMEI</t>
  </si>
  <si>
    <t>Gillies</t>
  </si>
  <si>
    <t>LMackenzie</t>
  </si>
  <si>
    <t>LMacKenzie</t>
  </si>
  <si>
    <t>MacKenzie J T</t>
  </si>
  <si>
    <t>Gala Tickets</t>
  </si>
  <si>
    <t>JolieHopping</t>
  </si>
  <si>
    <t>3 tickets</t>
  </si>
  <si>
    <t>Skipwith</t>
  </si>
  <si>
    <t>SKIPWITH M L</t>
  </si>
  <si>
    <t>20 tokens</t>
  </si>
  <si>
    <t>Icke Family</t>
  </si>
  <si>
    <t>ICKE C D</t>
  </si>
  <si>
    <t>Andy HU</t>
  </si>
  <si>
    <t>raffle</t>
  </si>
  <si>
    <t>From MR GUANGTAO HU</t>
  </si>
  <si>
    <t>A &amp; R Sayers</t>
  </si>
  <si>
    <t>x 4 Sheets</t>
  </si>
  <si>
    <t>gala presale</t>
  </si>
  <si>
    <t>McDonald</t>
  </si>
  <si>
    <t>From MR T I MCDONALD</t>
  </si>
  <si>
    <t>Gala Toks x2</t>
  </si>
  <si>
    <t>McDonnell</t>
  </si>
  <si>
    <t>D R &amp; R A MCDONNELL</t>
  </si>
  <si>
    <t>P  and T</t>
  </si>
  <si>
    <t>Freeman</t>
  </si>
  <si>
    <t>Pre Order</t>
  </si>
  <si>
    <t>GalaTokens</t>
  </si>
  <si>
    <t>Burnet Laure</t>
  </si>
  <si>
    <t>Cole</t>
  </si>
  <si>
    <t>From MR E J CARTER A</t>
  </si>
  <si>
    <t>Read</t>
  </si>
  <si>
    <t>Dearna</t>
  </si>
  <si>
    <t>Malachi kana</t>
  </si>
  <si>
    <t>Kana</t>
  </si>
  <si>
    <t>Kana Mal</t>
  </si>
  <si>
    <t>WIKEEPA T T</t>
  </si>
  <si>
    <t>Inv 01</t>
  </si>
  <si>
    <t>Sponsorship</t>
  </si>
  <si>
    <t>Lugton's Limite</t>
  </si>
  <si>
    <t>McMorran</t>
  </si>
  <si>
    <t>MCMORRAN M&amp;K</t>
  </si>
  <si>
    <t>Marama 13</t>
  </si>
  <si>
    <t>MOWBRAY,SALLY</t>
  </si>
  <si>
    <t>Ham Nth Sch</t>
  </si>
  <si>
    <t>Food Vendor</t>
  </si>
  <si>
    <t>HAMILTON NORTH SCHOO</t>
  </si>
  <si>
    <t>galadonation</t>
  </si>
  <si>
    <t>Bag 9635694</t>
  </si>
  <si>
    <t>C Franklin</t>
  </si>
  <si>
    <t>Franklin</t>
  </si>
  <si>
    <t>GALA RAFFLE</t>
  </si>
  <si>
    <t>school gala</t>
  </si>
  <si>
    <t>Bag 5971353</t>
  </si>
  <si>
    <t>EFTPOS</t>
  </si>
  <si>
    <t>TE TOTARA PRIMARY</t>
  </si>
  <si>
    <t>R Tappan</t>
  </si>
  <si>
    <t>P119942936</t>
  </si>
  <si>
    <t>SOOTY'S COFF</t>
  </si>
  <si>
    <t>MRWHIPPY</t>
  </si>
  <si>
    <t>FUND RAISER</t>
  </si>
  <si>
    <t>Sooty's Coffee</t>
  </si>
  <si>
    <t>SNOWIE NZ</t>
  </si>
  <si>
    <t>CAMPBELL, A J</t>
  </si>
  <si>
    <t>Gala 2015</t>
  </si>
  <si>
    <t>TE TOTARA PRIMARY SC</t>
  </si>
  <si>
    <t>waikato ad</t>
  </si>
  <si>
    <t>25 lisa clay</t>
  </si>
  <si>
    <t>Bag 5971359</t>
  </si>
  <si>
    <t>Bag 5971358</t>
  </si>
  <si>
    <t>Bag 5971357</t>
  </si>
  <si>
    <t>School Gala</t>
  </si>
  <si>
    <t>Bag 5971360</t>
  </si>
  <si>
    <t>Bag 5971354</t>
  </si>
  <si>
    <t>SCHOOL GALA</t>
  </si>
  <si>
    <t>Bag 5971355</t>
  </si>
  <si>
    <t>GALA DONUTS</t>
  </si>
  <si>
    <t>Bag 9922101</t>
  </si>
  <si>
    <t>Bag 5971356</t>
  </si>
  <si>
    <t>Error in Banking</t>
  </si>
  <si>
    <t>Subway</t>
  </si>
  <si>
    <t>OLD DOG HOLDINGS LIM</t>
  </si>
  <si>
    <t>HYUNDAI GALA</t>
  </si>
  <si>
    <t>Bag 9920443</t>
  </si>
  <si>
    <t>BOUNCYGALA</t>
  </si>
  <si>
    <t>Bag 9920442</t>
  </si>
  <si>
    <t>SWANPLANT GA</t>
  </si>
  <si>
    <t>Bag 9920440</t>
  </si>
  <si>
    <t>Bag 5971352</t>
  </si>
  <si>
    <t>26 bigfoot adventure</t>
  </si>
  <si>
    <t>jolie lolly</t>
  </si>
  <si>
    <t>lolly stand</t>
  </si>
  <si>
    <t>27 jm tc hopping</t>
  </si>
  <si>
    <t>signage</t>
  </si>
  <si>
    <t>28 virtual print lim</t>
  </si>
  <si>
    <t>EspressoToGo</t>
  </si>
  <si>
    <t>Espresso to Go</t>
  </si>
  <si>
    <t>fritter co</t>
  </si>
  <si>
    <t>gala day</t>
  </si>
  <si>
    <t>From MRS JESSICA NIC</t>
  </si>
  <si>
    <t>gala refund</t>
  </si>
  <si>
    <t>nicky</t>
  </si>
  <si>
    <t>gala expense</t>
  </si>
  <si>
    <t>29 nicky sayers</t>
  </si>
  <si>
    <t>Closing balance</t>
  </si>
  <si>
    <t>Carr-Neil</t>
  </si>
  <si>
    <t>iPads</t>
  </si>
  <si>
    <t>SS</t>
  </si>
  <si>
    <t>sausagesizzl</t>
  </si>
  <si>
    <t>ethangavin38</t>
  </si>
  <si>
    <t>Sausage</t>
  </si>
  <si>
    <t>J. Murdie R3</t>
  </si>
  <si>
    <t>A C &amp; C J MURDIE</t>
  </si>
  <si>
    <t>sausage sizz</t>
  </si>
  <si>
    <t>rm 36</t>
  </si>
  <si>
    <t>READ,CLAIRE F</t>
  </si>
  <si>
    <t>R Kendrick</t>
  </si>
  <si>
    <t>Kendrick R11</t>
  </si>
  <si>
    <t>AMIES N J</t>
  </si>
  <si>
    <t>Rm 33</t>
  </si>
  <si>
    <t>CalebFlintof</t>
  </si>
  <si>
    <t>Room 37</t>
  </si>
  <si>
    <t>2 sausages</t>
  </si>
  <si>
    <t>From MRS T A FLINTOF</t>
  </si>
  <si>
    <t>EmilyFlintof</t>
  </si>
  <si>
    <t>1 sausage</t>
  </si>
  <si>
    <t>Emily Cobby</t>
  </si>
  <si>
    <t>Saus sizzle</t>
  </si>
  <si>
    <t>sam jones</t>
  </si>
  <si>
    <t>rm 34</t>
  </si>
  <si>
    <t>saus sizzle</t>
  </si>
  <si>
    <t>JONES,TC&amp;BP</t>
  </si>
  <si>
    <t>Sophie and</t>
  </si>
  <si>
    <t>Rm 15 and33</t>
  </si>
  <si>
    <t>Wootton E</t>
  </si>
  <si>
    <t>Rm 2 &amp; 24</t>
  </si>
  <si>
    <t>PAUL M M</t>
  </si>
  <si>
    <t>Sausages</t>
  </si>
  <si>
    <t>S J and E</t>
  </si>
  <si>
    <t>Sausage Sizz</t>
  </si>
  <si>
    <t>Cross Countr</t>
  </si>
  <si>
    <t>H Nicholson</t>
  </si>
  <si>
    <t>Joshua</t>
  </si>
  <si>
    <t>Fabunmi</t>
  </si>
  <si>
    <t>room 38</t>
  </si>
  <si>
    <t>From MR T E FABUNMI</t>
  </si>
  <si>
    <t>daniel</t>
  </si>
  <si>
    <t>fabunmi</t>
  </si>
  <si>
    <t>room 33</t>
  </si>
  <si>
    <t>neptune 27</t>
  </si>
  <si>
    <t>sausysizzle</t>
  </si>
  <si>
    <t>_SAUSAGE</t>
  </si>
  <si>
    <t>_MACINTYRE</t>
  </si>
  <si>
    <t>_ROOM18</t>
  </si>
  <si>
    <t>From MR C C MACINTYR</t>
  </si>
  <si>
    <t>_ROOM20</t>
  </si>
  <si>
    <t>_ROOM33</t>
  </si>
  <si>
    <t>Jessep Sausa</t>
  </si>
  <si>
    <t>Rm 15,30,38</t>
  </si>
  <si>
    <t>Room7</t>
  </si>
  <si>
    <t>C larsen 20</t>
  </si>
  <si>
    <t>R larsen 37</t>
  </si>
  <si>
    <t>Ben Robins</t>
  </si>
  <si>
    <t>Room 34</t>
  </si>
  <si>
    <t>Mikayla</t>
  </si>
  <si>
    <t>Robins Rm 4</t>
  </si>
  <si>
    <t>sizzle Rm 36</t>
  </si>
  <si>
    <t>Lucie</t>
  </si>
  <si>
    <t>Isaac Lee 21</t>
  </si>
  <si>
    <t>X country</t>
  </si>
  <si>
    <t>J E LASCELLES</t>
  </si>
  <si>
    <t>4 sausage</t>
  </si>
  <si>
    <t>Te Kata 30</t>
  </si>
  <si>
    <t>Te Kata 37</t>
  </si>
  <si>
    <t>TEKATA,KAHUKU</t>
  </si>
  <si>
    <t>A and E Dodd</t>
  </si>
  <si>
    <t>Rm 28 and 3</t>
  </si>
  <si>
    <t>Beecrofts</t>
  </si>
  <si>
    <t>Rm 20 Rm23</t>
  </si>
  <si>
    <t>rm13</t>
  </si>
  <si>
    <t>15 and 37</t>
  </si>
  <si>
    <t>Goldfinch</t>
  </si>
  <si>
    <t>sausage</t>
  </si>
  <si>
    <t>rm 37 and 3</t>
  </si>
  <si>
    <t>X MCGRATH</t>
  </si>
  <si>
    <t>P MCGRATH</t>
  </si>
  <si>
    <t>RM33  RM23</t>
  </si>
  <si>
    <t>MCGRATH M J</t>
  </si>
  <si>
    <t>Kayleigh</t>
  </si>
  <si>
    <t>Neville</t>
  </si>
  <si>
    <t>Ra 30</t>
  </si>
  <si>
    <t>NEVILLE L J</t>
  </si>
  <si>
    <t>O Connolly</t>
  </si>
  <si>
    <t>Room 21</t>
  </si>
  <si>
    <t>CONNOLLY IP&amp;JH</t>
  </si>
  <si>
    <t>A.RANGI RM20</t>
  </si>
  <si>
    <t>B.RANGI RM37</t>
  </si>
  <si>
    <t>SAUS SIZZLE</t>
  </si>
  <si>
    <t>RANGI N</t>
  </si>
  <si>
    <t>Ra 33</t>
  </si>
  <si>
    <t>sausages</t>
  </si>
  <si>
    <t>Jacob Rm 37</t>
  </si>
  <si>
    <t>Griffin Rm 8</t>
  </si>
  <si>
    <t>HUBBARD,GA&amp;TP</t>
  </si>
  <si>
    <t>Sausagesizzl</t>
  </si>
  <si>
    <t>RM32&amp;24</t>
  </si>
  <si>
    <t>Armani 14</t>
  </si>
  <si>
    <t>Eva 38</t>
  </si>
  <si>
    <t>Chloe 9</t>
  </si>
  <si>
    <t>Hayley Giles</t>
  </si>
  <si>
    <t>Orion 9</t>
  </si>
  <si>
    <t>1x sausage</t>
  </si>
  <si>
    <t>Imogen-Rm18</t>
  </si>
  <si>
    <t>Stirling-R14</t>
  </si>
  <si>
    <t>Rms 31 and 4</t>
  </si>
  <si>
    <t>Moore I + L</t>
  </si>
  <si>
    <t>EdwardHogg</t>
  </si>
  <si>
    <t>1sausage</t>
  </si>
  <si>
    <t>Orion7</t>
  </si>
  <si>
    <t>From MR B W HOGG</t>
  </si>
  <si>
    <t>Lauren Avery</t>
  </si>
  <si>
    <t>Kayla Avery</t>
  </si>
  <si>
    <t>Rm 10</t>
  </si>
  <si>
    <t>Trinity</t>
  </si>
  <si>
    <t>K &amp; r Mardon</t>
  </si>
  <si>
    <t>14 and 31</t>
  </si>
  <si>
    <t>Mardon M R</t>
  </si>
  <si>
    <t>J &amp; B</t>
  </si>
  <si>
    <t>R 13 &amp; 30</t>
  </si>
  <si>
    <t>Ayla Gillies</t>
  </si>
  <si>
    <t>Bailey Gilie</t>
  </si>
  <si>
    <t>28 &amp; 3</t>
  </si>
  <si>
    <t>Kaiarn HJ</t>
  </si>
  <si>
    <t>30.06.2015</t>
  </si>
  <si>
    <t>R L A HERBERT-JOHNSO</t>
  </si>
  <si>
    <t>te totara</t>
  </si>
  <si>
    <t>PTA</t>
  </si>
  <si>
    <t>KOLAGATLA,SRE</t>
  </si>
  <si>
    <t>SASUSAGE SIZ</t>
  </si>
  <si>
    <t>Bag 5823051</t>
  </si>
  <si>
    <t>SAUSAGE SIZZ</t>
  </si>
  <si>
    <t>Bag 5971350</t>
  </si>
  <si>
    <t>cook book</t>
  </si>
  <si>
    <t>ENT BOOK</t>
  </si>
  <si>
    <t>Lisa Clay reim</t>
  </si>
  <si>
    <t>Ent. Books</t>
  </si>
  <si>
    <t>New world</t>
  </si>
  <si>
    <t>Good Neighbour</t>
  </si>
  <si>
    <t>ENTERTAINMEN</t>
  </si>
  <si>
    <t>COMMISSION</t>
  </si>
  <si>
    <t>PTA 155025</t>
  </si>
  <si>
    <t>ENTERTAIINMENT PUBLI</t>
  </si>
  <si>
    <t>school</t>
  </si>
  <si>
    <t>depsit error</t>
  </si>
  <si>
    <t>30 Deposit error</t>
  </si>
  <si>
    <t>TTPS</t>
  </si>
  <si>
    <t>31 Donation</t>
  </si>
  <si>
    <t>Need letter</t>
  </si>
  <si>
    <t>Good Neighbo</t>
  </si>
  <si>
    <t>Exp reimburs</t>
  </si>
  <si>
    <t>32 Good Neigh Exp</t>
  </si>
  <si>
    <t>Platters</t>
  </si>
  <si>
    <t>33 Good Neighbour</t>
  </si>
  <si>
    <t>christmas</t>
  </si>
  <si>
    <t>heirloom</t>
  </si>
  <si>
    <t>jackie smith</t>
  </si>
  <si>
    <t>AWL/758/001</t>
  </si>
  <si>
    <t>INV 03</t>
  </si>
  <si>
    <t>ALPHA WAIKAT</t>
  </si>
  <si>
    <t>ALPHA WAIKATO</t>
  </si>
  <si>
    <t>SEP Fees for</t>
  </si>
  <si>
    <t>FastNet Business</t>
  </si>
  <si>
    <t>FNETBUS TOKE</t>
  </si>
  <si>
    <t>N</t>
  </si>
  <si>
    <t>REFUNDED</t>
  </si>
  <si>
    <t>Social expen</t>
  </si>
  <si>
    <t>Inv 0315</t>
  </si>
  <si>
    <t>34 Good Neighbour</t>
  </si>
  <si>
    <t>Social Exp</t>
  </si>
  <si>
    <t>35 Good Neighbour 2</t>
  </si>
  <si>
    <t>BK Oliver</t>
  </si>
  <si>
    <t>EntryFee</t>
  </si>
  <si>
    <t>XmasHeirloom</t>
  </si>
  <si>
    <t>OLIVER D W</t>
  </si>
  <si>
    <t>r oliver</t>
  </si>
  <si>
    <t>PINKERTON RAE</t>
  </si>
  <si>
    <t>L Pinkerton</t>
  </si>
  <si>
    <t>Fundraising</t>
  </si>
  <si>
    <t>Event</t>
  </si>
  <si>
    <t>PINKERTON,COL</t>
  </si>
  <si>
    <t>Car boot</t>
  </si>
  <si>
    <t>Mandy Suess</t>
  </si>
  <si>
    <t>SEUSS M</t>
  </si>
  <si>
    <t>Car Boot</t>
  </si>
  <si>
    <t>A Wilson</t>
  </si>
  <si>
    <t>sue chance</t>
  </si>
  <si>
    <t>EDE487</t>
  </si>
  <si>
    <t>CHANCE A M</t>
  </si>
  <si>
    <t>carboot sale</t>
  </si>
  <si>
    <t>Julie Rogers</t>
  </si>
  <si>
    <t>Car boot sal</t>
  </si>
  <si>
    <t>car boot sal</t>
  </si>
  <si>
    <t>e GQK791</t>
  </si>
  <si>
    <t>D Reynolds</t>
  </si>
  <si>
    <t>REYNOLDS,SOPH</t>
  </si>
  <si>
    <t>K Quigley</t>
  </si>
  <si>
    <t>Pta</t>
  </si>
  <si>
    <t>QUIGLEY K A</t>
  </si>
  <si>
    <t>S Robertson</t>
  </si>
  <si>
    <t>Car Boot Sal</t>
  </si>
  <si>
    <t>ROLFE S M</t>
  </si>
  <si>
    <t>Cheryl</t>
  </si>
  <si>
    <t>Megan Timmo</t>
  </si>
  <si>
    <t>Sale</t>
  </si>
  <si>
    <t>car boot</t>
  </si>
  <si>
    <t>jenny smith</t>
  </si>
  <si>
    <t>GRZ 330</t>
  </si>
  <si>
    <t>Wenham D B &amp; V</t>
  </si>
  <si>
    <t>GZC425  n Sa</t>
  </si>
  <si>
    <t>le    2</t>
  </si>
  <si>
    <t>Lorene</t>
  </si>
  <si>
    <t>Cottam</t>
  </si>
  <si>
    <t>L M &amp; D L COTTAM</t>
  </si>
  <si>
    <t>Lou McKie</t>
  </si>
  <si>
    <t>LUIGEE</t>
  </si>
  <si>
    <t>McKie L C</t>
  </si>
  <si>
    <t>t macleod</t>
  </si>
  <si>
    <t>Sayers</t>
  </si>
  <si>
    <t>Sale x 2</t>
  </si>
  <si>
    <t>jenny watts</t>
  </si>
  <si>
    <t>WATTS S R &amp; C</t>
  </si>
  <si>
    <t>Tracy Walton</t>
  </si>
  <si>
    <t>carboot</t>
  </si>
  <si>
    <t>From TEKNIC DEEZINEZ</t>
  </si>
  <si>
    <t>Rycam</t>
  </si>
  <si>
    <t>Madiha</t>
  </si>
  <si>
    <t>Bootsale</t>
  </si>
  <si>
    <t>Raza M &amp; M</t>
  </si>
  <si>
    <t>G barker</t>
  </si>
  <si>
    <t>Float Carboot</t>
  </si>
  <si>
    <t>K Skelton</t>
  </si>
  <si>
    <t>Carboot Sale</t>
  </si>
  <si>
    <t>SKELTON B A</t>
  </si>
  <si>
    <t>NICKI MCCORM</t>
  </si>
  <si>
    <t>ACK XMAS SOC</t>
  </si>
  <si>
    <t>IAL NIGHT</t>
  </si>
  <si>
    <t>MCCORMACK MR G P &amp; M</t>
  </si>
  <si>
    <t>K Mardon 14</t>
  </si>
  <si>
    <t>MARDON TI &amp; MR</t>
  </si>
  <si>
    <t>JITTERFIT</t>
  </si>
  <si>
    <t>SOCIAL NIGHT</t>
  </si>
  <si>
    <t>BENCE/NICOL</t>
  </si>
  <si>
    <t>Jolie Disco</t>
  </si>
  <si>
    <t>Reimbursemen</t>
  </si>
  <si>
    <t>36 Jolie Disco</t>
  </si>
  <si>
    <t>Disco Tania</t>
  </si>
  <si>
    <t>37 Tania Reimburseme</t>
  </si>
  <si>
    <t>L McColl</t>
  </si>
  <si>
    <t>Xmas event</t>
  </si>
  <si>
    <t>Jitterfit</t>
  </si>
  <si>
    <t>Jermack Family</t>
  </si>
  <si>
    <t>DORSHORST, I</t>
  </si>
  <si>
    <t>JLucas rm 14</t>
  </si>
  <si>
    <t>jump jam</t>
  </si>
  <si>
    <t>dvd photo</t>
  </si>
  <si>
    <t>Tsf to Schoo</t>
  </si>
  <si>
    <t>re DVD</t>
  </si>
  <si>
    <t>38 School tsf DVD</t>
  </si>
  <si>
    <t>School tsf y</t>
  </si>
  <si>
    <t>yr book</t>
  </si>
  <si>
    <t>39 School tsf Yr boo</t>
  </si>
  <si>
    <t>exp Larsen</t>
  </si>
  <si>
    <t>Countdown</t>
  </si>
  <si>
    <t>40 Reimburse Heirloo</t>
  </si>
  <si>
    <t>Disco Lights</t>
  </si>
  <si>
    <t>MISH LTD</t>
  </si>
  <si>
    <t>41 Disco lights</t>
  </si>
  <si>
    <t>HEIRLOOM</t>
  </si>
  <si>
    <t>Bag 7277839S</t>
  </si>
  <si>
    <t>CAR BOOT</t>
  </si>
  <si>
    <t>Bag 7109739S</t>
  </si>
  <si>
    <t>CARBOOTFOOD</t>
  </si>
  <si>
    <t>Bag 7277837S</t>
  </si>
  <si>
    <t>12-3171-0277</t>
  </si>
  <si>
    <t>833-50</t>
  </si>
  <si>
    <t>Tsf to Savin</t>
  </si>
  <si>
    <t>New World</t>
  </si>
  <si>
    <t>42 New World</t>
  </si>
  <si>
    <t>Reimburse</t>
  </si>
  <si>
    <t>freight</t>
  </si>
  <si>
    <t>44 Reim A Smart</t>
  </si>
  <si>
    <t>DISCO LEFTOV</t>
  </si>
  <si>
    <t>Bag 6225080</t>
  </si>
  <si>
    <t>FUNDRAISER</t>
  </si>
  <si>
    <t>ASB closing balance</t>
  </si>
  <si>
    <t>Deposits to be made/funds to be collected:</t>
  </si>
  <si>
    <t>Less allocated money</t>
  </si>
  <si>
    <t xml:space="preserve"> </t>
  </si>
  <si>
    <t>Net Unallocated Funds</t>
  </si>
  <si>
    <t>New World Statement</t>
  </si>
  <si>
    <t>Under debate</t>
  </si>
  <si>
    <t>Invoice</t>
  </si>
  <si>
    <t xml:space="preserve">Income </t>
  </si>
  <si>
    <t xml:space="preserve">The Te Totara Primary School PTA is a separate entity to Te Totara Primary School. The PTA consists of:
-The Executive Committee - Chairperson, Deputy Chairperson, Secretary, Events Co-ordinator, Treasurer, and Communications Officer, elected at each Annual General Meeting (“AGM”) of the Association. 
- All staff and parents/caregivers of pupils at Te Totara Primary School are automatically “Members” of the PTA
</t>
  </si>
  <si>
    <t>Te Totara Primary School PTA (Facebook page)</t>
  </si>
  <si>
    <t>Ice block sales</t>
  </si>
  <si>
    <t>Notes 4-6</t>
  </si>
  <si>
    <t>Financial statements approved by:</t>
  </si>
  <si>
    <t>PTA Chairperson</t>
  </si>
  <si>
    <t>PTA Treasurer</t>
  </si>
  <si>
    <t>Fundraising performed throughout the year through a number of events held with involvement of school pupils. Methods include:
- School Disco's
- Ice block Sales
- Sale of Raffle Tickets
- Mufti Days
- School Gala
- Entertainment Book Sales</t>
  </si>
  <si>
    <t>1-3</t>
  </si>
  <si>
    <t>6-7</t>
  </si>
  <si>
    <t>8-11</t>
  </si>
  <si>
    <t>Transaction Date</t>
  </si>
  <si>
    <t>correction</t>
  </si>
  <si>
    <t>Gala Receipts</t>
  </si>
  <si>
    <t>Gala Sponsorship</t>
  </si>
  <si>
    <t xml:space="preserve">Annual Return </t>
  </si>
  <si>
    <t>Gala Market Stalls</t>
  </si>
  <si>
    <t>Gala Food Vendors</t>
  </si>
  <si>
    <t>Movie Night</t>
  </si>
  <si>
    <t>PTA food</t>
  </si>
  <si>
    <t>Gala Costs</t>
  </si>
  <si>
    <t>Annual Return</t>
  </si>
  <si>
    <t>Ice blocks</t>
  </si>
  <si>
    <t>Interest earnt</t>
  </si>
  <si>
    <t>Total Liabilities</t>
  </si>
  <si>
    <t>Account</t>
  </si>
  <si>
    <t>Account Name</t>
  </si>
  <si>
    <t>Amount</t>
  </si>
  <si>
    <t>Particulars</t>
  </si>
  <si>
    <t>Code</t>
  </si>
  <si>
    <t>Reference</t>
  </si>
  <si>
    <t>Other Party</t>
  </si>
  <si>
    <t>Tran Type Number</t>
  </si>
  <si>
    <t>Balance</t>
  </si>
  <si>
    <t>Year</t>
  </si>
  <si>
    <t>Type</t>
  </si>
  <si>
    <t>Paper ref</t>
  </si>
  <si>
    <t>12-3171-0277833-000</t>
  </si>
  <si>
    <t>Society Cheque</t>
  </si>
  <si>
    <t>DD</t>
  </si>
  <si>
    <t>EDUC8 FUN 2 L</t>
  </si>
  <si>
    <t>From MRS M D BAENA E</t>
  </si>
  <si>
    <t>Craft Market</t>
  </si>
  <si>
    <t>Printing</t>
  </si>
  <si>
    <t>donation</t>
  </si>
  <si>
    <t>Market</t>
  </si>
  <si>
    <t>Coffee Guy</t>
  </si>
  <si>
    <t>From JAMALI LIMITED</t>
  </si>
  <si>
    <t>ATM DEPOSIT</t>
  </si>
  <si>
    <t>AnnualReturn</t>
  </si>
  <si>
    <t>EX AC 12-317</t>
  </si>
  <si>
    <t>TD INTEREST</t>
  </si>
  <si>
    <t>INVESTMENT BALANCE</t>
  </si>
  <si>
    <t>TERM DEPOSIT</t>
  </si>
  <si>
    <t>EVENTBRITE,</t>
  </si>
  <si>
    <t>1/EVENTBRITE, INC.</t>
  </si>
  <si>
    <t>BalloonTwist</t>
  </si>
  <si>
    <t>ice block</t>
  </si>
  <si>
    <t>1-0277833-75</t>
  </si>
  <si>
    <t>prizes</t>
  </si>
  <si>
    <t>Reimb 84</t>
  </si>
  <si>
    <t>118 Scott Mehrtens</t>
  </si>
  <si>
    <t>Reimb 85</t>
  </si>
  <si>
    <t>119 Scott Mehrtens</t>
  </si>
  <si>
    <t>repay</t>
  </si>
  <si>
    <t>incorrect</t>
  </si>
  <si>
    <t>reimbursemen</t>
  </si>
  <si>
    <t>ice blocks</t>
  </si>
  <si>
    <t>repaid</t>
  </si>
  <si>
    <t>120 Scott Mehrtens</t>
  </si>
  <si>
    <t>121 Ajay Holdings Lt</t>
  </si>
  <si>
    <t>Gala (incl colour run)</t>
  </si>
  <si>
    <t>Movie Night Costs</t>
  </si>
  <si>
    <t>Stock on hand</t>
  </si>
  <si>
    <t>Liabilties due</t>
  </si>
  <si>
    <t>Continue fundraising for new playground for pupils of Te Totara Primary School</t>
  </si>
  <si>
    <t>Ref 83</t>
  </si>
  <si>
    <t>Ref 84</t>
  </si>
  <si>
    <t>Pizza Donation</t>
  </si>
  <si>
    <t>Cheque</t>
  </si>
  <si>
    <t>Madelina</t>
  </si>
  <si>
    <t>Colombia</t>
  </si>
  <si>
    <t>Gala 2018 - Stalls</t>
  </si>
  <si>
    <t>TUPPERWARE</t>
  </si>
  <si>
    <t>HASELTINE MISS S</t>
  </si>
  <si>
    <t>educ8fun</t>
  </si>
  <si>
    <t>2learn</t>
  </si>
  <si>
    <t>dollyzcreati</t>
  </si>
  <si>
    <t>F H LEE</t>
  </si>
  <si>
    <t>Gala 2018</t>
  </si>
  <si>
    <t>Dunk Tank</t>
  </si>
  <si>
    <t>122 Choice Rides</t>
  </si>
  <si>
    <t xml:space="preserve">Gala 2018  </t>
  </si>
  <si>
    <t>Ref 85</t>
  </si>
  <si>
    <t>Eftposmachin</t>
  </si>
  <si>
    <t>123 Eftco Ltd</t>
  </si>
  <si>
    <t>Ref 86 electronic</t>
  </si>
  <si>
    <t>Face painter</t>
  </si>
  <si>
    <t>124 Wicked Face pain</t>
  </si>
  <si>
    <t>Ref 87 electronic</t>
  </si>
  <si>
    <t>125 Virtual Print Tr</t>
  </si>
  <si>
    <t>Bev Newdick</t>
  </si>
  <si>
    <t>PAPERZ N THR</t>
  </si>
  <si>
    <t>NEWDICK G &amp; B</t>
  </si>
  <si>
    <t>Bridget Grif</t>
  </si>
  <si>
    <t>Jamberry</t>
  </si>
  <si>
    <t>GRIFFITHS BL</t>
  </si>
  <si>
    <t>craftmarket</t>
  </si>
  <si>
    <t>VoloyMathews</t>
  </si>
  <si>
    <t>doTERRA</t>
  </si>
  <si>
    <t>V C MATTHEWS</t>
  </si>
  <si>
    <t>m sole</t>
  </si>
  <si>
    <t>bejazzled</t>
  </si>
  <si>
    <t>SOLE M C</t>
  </si>
  <si>
    <t>Freezer</t>
  </si>
  <si>
    <t>126 Adip Desai</t>
  </si>
  <si>
    <t>PTA donation - Freezer</t>
  </si>
  <si>
    <t>Ref 88</t>
  </si>
  <si>
    <t>127 Virtual Print Tr</t>
  </si>
  <si>
    <t>Ref 89 electronic</t>
  </si>
  <si>
    <t>Gilmours</t>
  </si>
  <si>
    <t>Reimb 86</t>
  </si>
  <si>
    <t>128 Nalina Dheda</t>
  </si>
  <si>
    <t>Ref 89 electronic and paper</t>
  </si>
  <si>
    <t>SHARNYN</t>
  </si>
  <si>
    <t>MARKET STALL</t>
  </si>
  <si>
    <t>Snuggly Bean</t>
  </si>
  <si>
    <t>SCAFTURIS S L</t>
  </si>
  <si>
    <t>Float for gala</t>
  </si>
  <si>
    <t>1-0277833-76</t>
  </si>
  <si>
    <t>Eftpos sales at school</t>
  </si>
  <si>
    <t>129 Nina Edgecombe</t>
  </si>
  <si>
    <t>Ref 90 electronic</t>
  </si>
  <si>
    <t>Reimb 87</t>
  </si>
  <si>
    <t>130 Nalina Dheda</t>
  </si>
  <si>
    <t>Ref 90 electronic and paper</t>
  </si>
  <si>
    <t>Donuts</t>
  </si>
  <si>
    <t>131 Limyap Bestbuds</t>
  </si>
  <si>
    <t>Ref 91 electronic</t>
  </si>
  <si>
    <t>HeatherLamb</t>
  </si>
  <si>
    <t>TheFlowerSho</t>
  </si>
  <si>
    <t>TFR FROM HEATHER LAM</t>
  </si>
  <si>
    <t>BethHomes</t>
  </si>
  <si>
    <t>Scentsy</t>
  </si>
  <si>
    <t>SHEIL B J</t>
  </si>
  <si>
    <t>Vintage nest</t>
  </si>
  <si>
    <t>Dawick</t>
  </si>
  <si>
    <t>Market stall</t>
  </si>
  <si>
    <t>DAWICK, V L</t>
  </si>
  <si>
    <t>Bag 1963453</t>
  </si>
  <si>
    <t>Gala day deposit - counted by ASB</t>
  </si>
  <si>
    <t>Bag 1963451</t>
  </si>
  <si>
    <t>Bag 1963452</t>
  </si>
  <si>
    <t>cleaner</t>
  </si>
  <si>
    <t>donations</t>
  </si>
  <si>
    <t>Cheque deposit</t>
  </si>
  <si>
    <t>float</t>
  </si>
  <si>
    <t>YEAR</t>
  </si>
  <si>
    <t>END</t>
  </si>
  <si>
    <t>CELEBRATIONS</t>
  </si>
  <si>
    <t>Year end celebrations</t>
  </si>
  <si>
    <t>Ref 92</t>
  </si>
  <si>
    <t>Eftpos sales gala day</t>
  </si>
  <si>
    <t>Reimb 88</t>
  </si>
  <si>
    <t>132 Rae Gun</t>
  </si>
  <si>
    <t>Ref 93 electronic</t>
  </si>
  <si>
    <t>Onions</t>
  </si>
  <si>
    <t>Reimb 89</t>
  </si>
  <si>
    <t>133 Nalina Dheda</t>
  </si>
  <si>
    <t>Ref 93 electronic and paper</t>
  </si>
  <si>
    <t>134 Ajay Holdings Lt</t>
  </si>
  <si>
    <t>Ref 94 electronic</t>
  </si>
  <si>
    <t>Lollies</t>
  </si>
  <si>
    <t>135 Taylor Made</t>
  </si>
  <si>
    <t>Gala Gift</t>
  </si>
  <si>
    <t>Reimb 90</t>
  </si>
  <si>
    <t>136 Rae Gun</t>
  </si>
  <si>
    <t>Ref 95 electronic</t>
  </si>
  <si>
    <t>Ref 96</t>
  </si>
  <si>
    <t>GALA RIDES</t>
  </si>
  <si>
    <t>Ref 97</t>
  </si>
  <si>
    <t>42859094706-</t>
  </si>
  <si>
    <t>137 SAACHI GOHIL Ltd</t>
  </si>
  <si>
    <t>Ref 98 electronic</t>
  </si>
  <si>
    <t>138 DIA Charities Se</t>
  </si>
  <si>
    <t>Ref 99 electronic</t>
  </si>
  <si>
    <t>Security</t>
  </si>
  <si>
    <t>139 Waikato Security</t>
  </si>
  <si>
    <t>Ref 100 electronic</t>
  </si>
  <si>
    <t>Gala cost</t>
  </si>
  <si>
    <t>140 Sharnyn Haseltin</t>
  </si>
  <si>
    <t>Ref 101 electronic</t>
  </si>
  <si>
    <t>90 DAY</t>
  </si>
  <si>
    <t>1-0277833-77</t>
  </si>
  <si>
    <t>sales</t>
  </si>
  <si>
    <t>Ref 102</t>
  </si>
  <si>
    <t>disco may</t>
  </si>
  <si>
    <t>Disco May</t>
  </si>
  <si>
    <t>Ref 103</t>
  </si>
  <si>
    <t>water</t>
  </si>
  <si>
    <t>bottles</t>
  </si>
  <si>
    <t>lights etc</t>
  </si>
  <si>
    <t>141 Mish Limited</t>
  </si>
  <si>
    <t>Ref 104</t>
  </si>
  <si>
    <t>142 Ajay Holdings Li</t>
  </si>
  <si>
    <t>Ref 105 electronic</t>
  </si>
  <si>
    <t>Popcorn</t>
  </si>
  <si>
    <t>143 Dr Bugs</t>
  </si>
  <si>
    <t>Ref 106</t>
  </si>
  <si>
    <t>Readathon</t>
  </si>
  <si>
    <t>readathon</t>
  </si>
  <si>
    <t xml:space="preserve">DD </t>
  </si>
  <si>
    <t>Flynn (Rm16)</t>
  </si>
  <si>
    <t>miche cloete</t>
  </si>
  <si>
    <t>room 14</t>
  </si>
  <si>
    <t>read a thon</t>
  </si>
  <si>
    <t>CLOETE C</t>
  </si>
  <si>
    <t>Donation to School</t>
  </si>
  <si>
    <t>READ-A-THON</t>
  </si>
  <si>
    <t>Leisure Time Tours</t>
  </si>
  <si>
    <t>TD 78</t>
  </si>
  <si>
    <t>READATHON</t>
  </si>
  <si>
    <t>DOMINOS</t>
  </si>
  <si>
    <t>Gunn R L &amp; P R</t>
  </si>
  <si>
    <t>Disco August</t>
  </si>
  <si>
    <t>Float for disco</t>
  </si>
  <si>
    <t>SMITH &amp;</t>
  </si>
  <si>
    <t>MCKENZIE</t>
  </si>
  <si>
    <t>CHEESECAKE</t>
  </si>
  <si>
    <t>Chartwell Hospi</t>
  </si>
  <si>
    <t>Cheesecake Festival</t>
  </si>
  <si>
    <t>Expenses</t>
  </si>
  <si>
    <t>148 PK &amp; VA Jordan</t>
  </si>
  <si>
    <t>Pizza Ra30</t>
  </si>
  <si>
    <t>149 PR &amp; RL Gunn</t>
  </si>
  <si>
    <t>CARD 4529</t>
  </si>
  <si>
    <t>151 Mish Limited</t>
  </si>
  <si>
    <t>150 New World</t>
  </si>
  <si>
    <t>152 Rae Gunn</t>
  </si>
  <si>
    <t>Gunn R L</t>
  </si>
  <si>
    <t>comm 155025</t>
  </si>
  <si>
    <t>comm.155025</t>
  </si>
  <si>
    <t>Entertainmen</t>
  </si>
  <si>
    <t>Entertainment Books</t>
  </si>
  <si>
    <t>Expense Disco November</t>
  </si>
  <si>
    <t>school disco</t>
  </si>
  <si>
    <t>Revenue Disco November</t>
  </si>
  <si>
    <t>Dominos doug</t>
  </si>
  <si>
    <t>raiser</t>
  </si>
  <si>
    <t>SAACHI GOHIL</t>
  </si>
  <si>
    <t>R Gunn Disco lollies</t>
  </si>
  <si>
    <t>154 New World</t>
  </si>
  <si>
    <t>TD 90 days</t>
  </si>
  <si>
    <t>Term deposit</t>
  </si>
  <si>
    <t>155 Brian Sheedy gif</t>
  </si>
  <si>
    <t>School principal gift</t>
  </si>
  <si>
    <t>For the period ended 31 December 2018</t>
  </si>
  <si>
    <t>Cheese cake festival</t>
  </si>
  <si>
    <t>Disco - May</t>
  </si>
  <si>
    <t>Disco - September</t>
  </si>
  <si>
    <t>Disco - November</t>
  </si>
  <si>
    <t>Gala Colour Run</t>
  </si>
  <si>
    <t>Gala Rides</t>
  </si>
  <si>
    <t>Entertainment books</t>
  </si>
  <si>
    <t>Year end celebration and remaining raffles</t>
  </si>
  <si>
    <t>Total Receipts</t>
  </si>
  <si>
    <t>Disco Costs - May</t>
  </si>
  <si>
    <t>Discos Costs - September</t>
  </si>
  <si>
    <t>Discos Costs - November</t>
  </si>
  <si>
    <t>Donation to school</t>
  </si>
  <si>
    <t>Gala Colour Run cost</t>
  </si>
  <si>
    <t xml:space="preserve">PTA Freezer </t>
  </si>
  <si>
    <t>Readathon pizza for winning class</t>
  </si>
  <si>
    <t>Total Expenses</t>
  </si>
  <si>
    <t>31/12/2018</t>
  </si>
  <si>
    <t>Dough Raisers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</si>
</sst>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quot;#,##0;[Red]\-&quot;$&quot;#,##0"/>
    <numFmt numFmtId="165" formatCode="&quot;$&quot;#,##0.00;[Red]\-&quot;$&quot;#,##0.00"/>
    <numFmt numFmtId="166" formatCode="_-&quot;$&quot;* #,##0.00_-;\-&quot;$&quot;* #,##0.00_-;_-&quot;$&quot;* &quot;-&quot;??_-;_-@_-"/>
    <numFmt numFmtId="167" formatCode="_-* #,##0.00_-;\-* #,##0.00_-;_-* &quot;-&quot;??_-;_-@_-"/>
    <numFmt numFmtId="168" formatCode="[$-1409]d\ mmmm\ yyyy;@"/>
    <numFmt numFmtId="169" formatCode="_-* #,##0_-;\-* #,##0_-;_-* &quot;-&quot;??_-;_-@_-"/>
    <numFmt numFmtId="170" formatCode="_-* #,##0_-;[Red]* \(#,##0\)_-;_-* &quot;-&quot;??_-;_-@_-"/>
    <numFmt numFmtId="171" formatCode="&quot;$&quot;#,##0.00"/>
    <numFmt numFmtId="172" formatCode="_-* #,##0.0_-;\-* #,##0.0_-;_-* &quot;-&quot;??_-;_-@_-"/>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color theme="0" tint="-0.249977111117893"/>
      <name val="Calibri"/>
      <family val="2"/>
      <scheme val="minor"/>
    </font>
    <font>
      <sz val="10"/>
      <color theme="1"/>
      <name val="Times New Roman"/>
      <family val="1"/>
    </font>
    <font>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b/>
      <i/>
      <sz val="11"/>
      <color theme="1"/>
      <name val="Calibri"/>
      <family val="2"/>
      <scheme val="minor"/>
    </font>
    <font>
      <i/>
      <sz val="11"/>
      <color theme="1"/>
      <name val="Calibri"/>
      <family val="2"/>
      <scheme val="minor"/>
    </font>
    <font>
      <sz val="14"/>
      <color theme="1"/>
      <name val="Calibri"/>
      <family val="2"/>
      <scheme val="minor"/>
    </font>
    <font>
      <sz val="14"/>
      <color rgb="FF000000"/>
      <name val="Calibri"/>
      <family val="2"/>
      <scheme val="minor"/>
    </font>
    <font>
      <i/>
      <sz val="10"/>
      <color theme="1"/>
      <name val="Calibri"/>
      <family val="2"/>
      <scheme val="minor"/>
    </font>
    <font>
      <b/>
      <sz val="12"/>
      <color theme="1"/>
      <name val="Times New Roman"/>
      <family val="1"/>
    </font>
    <font>
      <sz val="10"/>
      <color rgb="FF000000"/>
      <name val="Times New Roman"/>
      <family val="1"/>
    </font>
    <font>
      <b/>
      <sz val="11"/>
      <color rgb="FFFF0000"/>
      <name val="Calibri"/>
      <family val="2"/>
      <scheme val="minor"/>
    </font>
    <font>
      <b/>
      <sz val="11"/>
      <color rgb="FF000000"/>
      <name val="Calibri"/>
      <family val="2"/>
      <scheme val="minor"/>
    </font>
    <font>
      <b/>
      <sz val="16"/>
      <name val="Calibri"/>
      <family val="2"/>
      <scheme val="minor"/>
    </font>
    <font>
      <b/>
      <sz val="14"/>
      <name val="Calibri"/>
      <family val="2"/>
      <scheme val="minor"/>
    </font>
    <font>
      <b/>
      <sz val="12"/>
      <name val="Calibri"/>
      <family val="2"/>
      <scheme val="minor"/>
    </font>
    <font>
      <sz val="10"/>
      <name val="Calibri"/>
      <family val="2"/>
      <scheme val="minor"/>
    </font>
    <font>
      <i/>
      <sz val="11"/>
      <color theme="1"/>
      <name val="Symbol"/>
      <family val="1"/>
      <charset val="2"/>
    </font>
    <font>
      <i/>
      <sz val="7"/>
      <color theme="1"/>
      <name val="Times New Roman"/>
      <family val="1"/>
    </font>
    <font>
      <b/>
      <sz val="10"/>
      <color indexed="8"/>
      <name val="Verdana"/>
      <family val="2"/>
    </font>
    <font>
      <sz val="10"/>
      <color indexed="8"/>
      <name val="Verdana"/>
      <family val="2"/>
    </font>
    <font>
      <sz val="11"/>
      <color theme="1"/>
      <name val="Verdana"/>
      <family val="2"/>
    </font>
    <font>
      <b/>
      <sz val="9"/>
      <color theme="1"/>
      <name val="Verdana"/>
      <family val="2"/>
    </font>
    <font>
      <sz val="9"/>
      <color theme="1"/>
      <name val="Verdana"/>
      <family val="2"/>
    </font>
    <font>
      <sz val="10"/>
      <color theme="1"/>
      <name val="Verdana"/>
      <family val="2"/>
    </font>
    <font>
      <sz val="10"/>
      <name val="Verdana"/>
      <family val="2"/>
    </font>
    <font>
      <sz val="10"/>
      <name val="Arial"/>
      <family val="2"/>
    </font>
    <font>
      <b/>
      <sz val="10"/>
      <color theme="1"/>
      <name val="Verdana"/>
      <family val="2"/>
    </font>
    <font>
      <sz val="8"/>
      <color theme="1"/>
      <name val="Verdana"/>
      <family val="2"/>
    </font>
    <font>
      <b/>
      <sz val="12"/>
      <color indexed="8"/>
      <name val="Calibri"/>
      <family val="2"/>
    </font>
    <font>
      <b/>
      <sz val="11"/>
      <color indexed="8"/>
      <name val="Calibri"/>
      <family val="2"/>
    </font>
    <font>
      <sz val="11"/>
      <color indexed="8"/>
      <name val="Calibri"/>
      <family val="2"/>
    </font>
    <font>
      <b/>
      <sz val="11"/>
      <color rgb="FFFF0000"/>
      <name val="Calibri"/>
      <family val="2"/>
    </font>
    <font>
      <sz val="11"/>
      <name val="Calibri"/>
      <family val="2"/>
    </font>
    <font>
      <sz val="11"/>
      <color indexed="10"/>
      <name val="Calibri"/>
      <family val="2"/>
    </font>
    <font>
      <sz val="11"/>
      <name val="Verdana"/>
      <family val="2"/>
    </font>
    <font>
      <i/>
      <sz val="11"/>
      <color theme="1"/>
      <name val="Verdana"/>
      <family val="2"/>
    </font>
    <font>
      <b/>
      <sz val="9"/>
      <name val="Verdana"/>
      <family val="2"/>
    </font>
    <font>
      <b/>
      <sz val="11"/>
      <name val="Verdana"/>
      <family val="2"/>
    </font>
    <font>
      <sz val="9"/>
      <name val="Verdana"/>
      <family val="2"/>
    </font>
    <font>
      <b/>
      <sz val="10"/>
      <name val="Verdana"/>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253C92"/>
        <bgColor indexed="64"/>
      </patternFill>
    </fill>
    <fill>
      <patternFill patternType="solid">
        <fgColor rgb="FFFFFF00"/>
        <bgColor indexed="64"/>
      </patternFill>
    </fill>
    <fill>
      <patternFill patternType="solid">
        <fgColor theme="6" tint="0.59999389629810485"/>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style="thin">
        <color theme="2"/>
      </bottom>
      <diagonal/>
    </border>
    <border>
      <left/>
      <right style="thin">
        <color theme="2"/>
      </right>
      <top/>
      <bottom style="thin">
        <color theme="2"/>
      </bottom>
      <diagonal/>
    </border>
    <border>
      <left/>
      <right/>
      <top style="thin">
        <color theme="0" tint="-0.249977111117893"/>
      </top>
      <bottom/>
      <diagonal/>
    </border>
    <border>
      <left style="thin">
        <color theme="0" tint="-0.249977111117893"/>
      </left>
      <right/>
      <top/>
      <bottom style="thin">
        <color theme="0" tint="-0.249977111117893"/>
      </bottom>
      <diagonal/>
    </border>
    <border>
      <left style="thin">
        <color theme="0" tint="-0.14999847407452621"/>
      </left>
      <right/>
      <top style="thin">
        <color theme="0" tint="-0.249977111117893"/>
      </top>
      <bottom/>
      <diagonal/>
    </border>
    <border>
      <left/>
      <right style="thin">
        <color theme="0" tint="-0.14999847407452621"/>
      </right>
      <top style="thin">
        <color theme="0" tint="-0.249977111117893"/>
      </top>
      <bottom/>
      <diagonal/>
    </border>
    <border>
      <left/>
      <right/>
      <top style="thin">
        <color theme="0" tint="-0.14999847407452621"/>
      </top>
      <bottom style="thin">
        <color theme="0" tint="-0.149998474074526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theme="0" tint="-0.14999847407452621"/>
      </left>
      <right/>
      <top style="thin">
        <color theme="0" tint="-0.14999847407452621"/>
      </top>
      <bottom style="thin">
        <color theme="2"/>
      </bottom>
      <diagonal/>
    </border>
    <border>
      <left/>
      <right style="thin">
        <color theme="0" tint="-0.14999847407452621"/>
      </right>
      <top style="thin">
        <color theme="0" tint="-0.14999847407452621"/>
      </top>
      <bottom style="thin">
        <color theme="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style="thin">
        <color theme="2"/>
      </left>
      <right/>
      <top style="thin">
        <color theme="0" tint="-0.14999847407452621"/>
      </top>
      <bottom/>
      <diagonal/>
    </border>
    <border>
      <left/>
      <right style="thin">
        <color theme="2"/>
      </right>
      <top style="thin">
        <color theme="0" tint="-0.14999847407452621"/>
      </top>
      <bottom/>
      <diagonal/>
    </border>
    <border>
      <left style="thin">
        <color theme="2"/>
      </left>
      <right/>
      <top/>
      <bottom/>
      <diagonal/>
    </border>
    <border>
      <left/>
      <right style="thin">
        <color theme="2"/>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167" fontId="1" fillId="0" borderId="0" applyFont="0" applyFill="0" applyBorder="0" applyAlignment="0" applyProtection="0"/>
    <xf numFmtId="0" fontId="34" fillId="0" borderId="0"/>
    <xf numFmtId="167" fontId="39" fillId="0" borderId="0" applyFont="0" applyFill="0" applyBorder="0" applyAlignment="0" applyProtection="0"/>
    <xf numFmtId="166" fontId="39" fillId="0" borderId="0" applyFont="0" applyFill="0" applyBorder="0" applyAlignment="0" applyProtection="0"/>
  </cellStyleXfs>
  <cellXfs count="566">
    <xf numFmtId="0" fontId="0" fillId="0" borderId="0" xfId="0"/>
    <xf numFmtId="0" fontId="4" fillId="0" borderId="0" xfId="0" applyFont="1"/>
    <xf numFmtId="0" fontId="4" fillId="0" borderId="0" xfId="0" applyFont="1" applyAlignment="1">
      <alignment horizontal="center"/>
    </xf>
    <xf numFmtId="0" fontId="5" fillId="0" borderId="0" xfId="0" applyFont="1" applyBorder="1"/>
    <xf numFmtId="0" fontId="0" fillId="0" borderId="0" xfId="0" applyFont="1"/>
    <xf numFmtId="0" fontId="4" fillId="0" borderId="0" xfId="0" applyFont="1" applyBorder="1"/>
    <xf numFmtId="0" fontId="4" fillId="0" borderId="0" xfId="0" applyFont="1" applyBorder="1" applyAlignment="1">
      <alignment horizontal="center"/>
    </xf>
    <xf numFmtId="0" fontId="3" fillId="0" borderId="0" xfId="0" applyFont="1"/>
    <xf numFmtId="0" fontId="0" fillId="0" borderId="0" xfId="0" applyFont="1" applyBorder="1"/>
    <xf numFmtId="0" fontId="0"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right"/>
    </xf>
    <xf numFmtId="0" fontId="6" fillId="0" borderId="0" xfId="0" applyFont="1"/>
    <xf numFmtId="0" fontId="3" fillId="0" borderId="0" xfId="0" applyFont="1" applyBorder="1"/>
    <xf numFmtId="0" fontId="0" fillId="0" borderId="0" xfId="0" applyAlignment="1">
      <alignment horizontal="left" vertical="center" indent="3"/>
    </xf>
    <xf numFmtId="0" fontId="3" fillId="0" borderId="0" xfId="0" applyFont="1" applyAlignment="1">
      <alignment horizontal="left" indent="4"/>
    </xf>
    <xf numFmtId="0" fontId="0" fillId="0" borderId="0" xfId="0" applyFont="1" applyAlignment="1">
      <alignment horizontal="left" indent="8"/>
    </xf>
    <xf numFmtId="0" fontId="0" fillId="0" borderId="0" xfId="0" applyAlignment="1">
      <alignment horizontal="left" vertical="center" indent="8"/>
    </xf>
    <xf numFmtId="0" fontId="0" fillId="0" borderId="0" xfId="0" applyAlignment="1">
      <alignment horizontal="left" indent="8"/>
    </xf>
    <xf numFmtId="0" fontId="4" fillId="0" borderId="8" xfId="0" applyFont="1" applyBorder="1"/>
    <xf numFmtId="0" fontId="0" fillId="0" borderId="3" xfId="0" applyFont="1" applyBorder="1"/>
    <xf numFmtId="0" fontId="3" fillId="0" borderId="3" xfId="0" applyFont="1" applyBorder="1"/>
    <xf numFmtId="0" fontId="0" fillId="0" borderId="6" xfId="0" applyFont="1" applyBorder="1"/>
    <xf numFmtId="0" fontId="0" fillId="0" borderId="4" xfId="0" applyFont="1" applyBorder="1"/>
    <xf numFmtId="0" fontId="0" fillId="0" borderId="5" xfId="0" applyFont="1" applyBorder="1"/>
    <xf numFmtId="0" fontId="3" fillId="0" borderId="4" xfId="0" applyFont="1" applyBorder="1" applyAlignment="1">
      <alignment horizontal="left"/>
    </xf>
    <xf numFmtId="0" fontId="3" fillId="0" borderId="5" xfId="0" applyFont="1" applyBorder="1"/>
    <xf numFmtId="0" fontId="3" fillId="0" borderId="12" xfId="0" applyFont="1" applyBorder="1" applyAlignment="1">
      <alignment horizontal="left"/>
    </xf>
    <xf numFmtId="0" fontId="4" fillId="0" borderId="2" xfId="0" applyFont="1" applyBorder="1" applyAlignment="1">
      <alignment horizontal="center"/>
    </xf>
    <xf numFmtId="0" fontId="0" fillId="0" borderId="10" xfId="0" applyFont="1" applyBorder="1"/>
    <xf numFmtId="0" fontId="0" fillId="0" borderId="12" xfId="0" applyFont="1" applyBorder="1" applyAlignment="1">
      <alignment horizontal="center"/>
    </xf>
    <xf numFmtId="0" fontId="0" fillId="0" borderId="8" xfId="0" applyFont="1" applyBorder="1" applyAlignment="1">
      <alignment horizontal="center"/>
    </xf>
    <xf numFmtId="0" fontId="0" fillId="0" borderId="8" xfId="0" applyFont="1" applyBorder="1"/>
    <xf numFmtId="0" fontId="3" fillId="0" borderId="12" xfId="0" applyFont="1" applyBorder="1" applyAlignment="1">
      <alignment horizontal="center"/>
    </xf>
    <xf numFmtId="0" fontId="0" fillId="0" borderId="3" xfId="0" applyFont="1" applyBorder="1" applyAlignment="1">
      <alignment horizontal="center"/>
    </xf>
    <xf numFmtId="0" fontId="0" fillId="0" borderId="7"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169" fontId="0" fillId="3" borderId="3" xfId="1" applyNumberFormat="1" applyFont="1" applyFill="1" applyBorder="1"/>
    <xf numFmtId="169" fontId="3" fillId="2" borderId="4" xfId="1" applyNumberFormat="1" applyFont="1" applyFill="1" applyBorder="1"/>
    <xf numFmtId="169" fontId="3" fillId="2" borderId="3" xfId="1" applyNumberFormat="1" applyFont="1" applyFill="1" applyBorder="1"/>
    <xf numFmtId="169" fontId="3" fillId="0" borderId="4" xfId="1" applyNumberFormat="1" applyFont="1" applyFill="1" applyBorder="1"/>
    <xf numFmtId="0" fontId="0" fillId="3" borderId="5" xfId="0" applyFont="1" applyFill="1" applyBorder="1"/>
    <xf numFmtId="0" fontId="0" fillId="0" borderId="0" xfId="0" applyFont="1" applyBorder="1" applyAlignment="1">
      <alignment horizontal="left" vertical="center" wrapText="1"/>
    </xf>
    <xf numFmtId="0" fontId="3" fillId="0" borderId="3" xfId="0" applyFont="1" applyBorder="1" applyAlignment="1">
      <alignment horizontal="left"/>
    </xf>
    <xf numFmtId="0" fontId="0" fillId="3" borderId="0" xfId="0" applyFont="1" applyFill="1" applyBorder="1"/>
    <xf numFmtId="0" fontId="3" fillId="0" borderId="2" xfId="0" applyFont="1" applyBorder="1"/>
    <xf numFmtId="0" fontId="0" fillId="0" borderId="2" xfId="0" applyFont="1" applyBorder="1" applyAlignment="1">
      <alignment horizontal="center"/>
    </xf>
    <xf numFmtId="0" fontId="0" fillId="0" borderId="2" xfId="0" applyFont="1" applyBorder="1"/>
    <xf numFmtId="0" fontId="0" fillId="3" borderId="2" xfId="0" applyFont="1" applyFill="1" applyBorder="1"/>
    <xf numFmtId="0" fontId="0" fillId="3" borderId="3" xfId="0" applyFont="1" applyFill="1" applyBorder="1" applyAlignment="1">
      <alignment horizontal="center"/>
    </xf>
    <xf numFmtId="0" fontId="0" fillId="0" borderId="15" xfId="0" applyFont="1" applyBorder="1" applyAlignment="1">
      <alignment horizontal="center"/>
    </xf>
    <xf numFmtId="0" fontId="0" fillId="0" borderId="4" xfId="0" applyFont="1" applyBorder="1" applyAlignment="1">
      <alignment horizontal="left"/>
    </xf>
    <xf numFmtId="0" fontId="3" fillId="0" borderId="4" xfId="0" applyFont="1" applyBorder="1"/>
    <xf numFmtId="0" fontId="2" fillId="4" borderId="0" xfId="0" applyFont="1" applyFill="1"/>
    <xf numFmtId="0" fontId="7" fillId="0" borderId="0" xfId="0" applyFont="1" applyAlignment="1">
      <alignment horizontal="left" vertical="center" indent="8"/>
    </xf>
    <xf numFmtId="0" fontId="3" fillId="0" borderId="3" xfId="0" applyFont="1" applyBorder="1" applyAlignment="1">
      <alignment horizontal="center"/>
    </xf>
    <xf numFmtId="0" fontId="3" fillId="0" borderId="3" xfId="0" applyFont="1" applyBorder="1" applyAlignment="1">
      <alignment horizontal="center" vertical="center"/>
    </xf>
    <xf numFmtId="0" fontId="4" fillId="0" borderId="24" xfId="0" applyFont="1" applyBorder="1"/>
    <xf numFmtId="0" fontId="0" fillId="0" borderId="0" xfId="0" applyFont="1" applyBorder="1" applyAlignment="1">
      <alignment horizontal="left" vertical="top" wrapText="1"/>
    </xf>
    <xf numFmtId="0" fontId="4" fillId="0" borderId="0" xfId="0" applyFont="1" applyBorder="1" applyAlignment="1">
      <alignment vertical="center" textRotation="90"/>
    </xf>
    <xf numFmtId="0" fontId="4" fillId="0" borderId="0" xfId="0" applyFont="1" applyBorder="1" applyAlignment="1">
      <alignment horizontal="center" vertical="center" textRotation="90"/>
    </xf>
    <xf numFmtId="0" fontId="0" fillId="0" borderId="0" xfId="0" applyFont="1" applyBorder="1" applyAlignment="1">
      <alignment horizontal="left" vertical="top" wrapText="1"/>
    </xf>
    <xf numFmtId="0" fontId="4" fillId="0" borderId="0" xfId="0" applyFont="1" applyBorder="1" applyAlignment="1">
      <alignment horizontal="center" vertical="center" textRotation="90"/>
    </xf>
    <xf numFmtId="0" fontId="4" fillId="0" borderId="10" xfId="0" applyFont="1" applyBorder="1" applyAlignment="1">
      <alignment horizontal="center" vertical="center" textRotation="90"/>
    </xf>
    <xf numFmtId="169" fontId="0" fillId="0" borderId="3" xfId="1" applyNumberFormat="1" applyFont="1" applyFill="1" applyBorder="1" applyProtection="1">
      <protection locked="0"/>
    </xf>
    <xf numFmtId="169" fontId="0" fillId="3" borderId="3" xfId="1" applyNumberFormat="1" applyFont="1" applyFill="1" applyBorder="1" applyProtection="1">
      <protection locked="0"/>
    </xf>
    <xf numFmtId="0" fontId="0" fillId="0" borderId="3" xfId="0" applyFont="1" applyBorder="1" applyProtection="1">
      <protection locked="0"/>
    </xf>
    <xf numFmtId="0" fontId="0" fillId="0" borderId="13" xfId="0" applyFont="1" applyBorder="1" applyProtection="1">
      <protection locked="0"/>
    </xf>
    <xf numFmtId="0" fontId="0" fillId="0" borderId="0" xfId="0" applyFont="1" applyBorder="1" applyAlignment="1" applyProtection="1">
      <alignment horizontal="center"/>
      <protection locked="0"/>
    </xf>
    <xf numFmtId="0" fontId="3" fillId="0" borderId="3" xfId="0" applyFont="1" applyBorder="1" applyProtection="1">
      <protection locked="0"/>
    </xf>
    <xf numFmtId="0" fontId="0" fillId="0" borderId="0" xfId="0" applyFont="1" applyProtection="1">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3" fillId="0" borderId="0"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169" fontId="0" fillId="0" borderId="0" xfId="1" applyNumberFormat="1" applyFont="1" applyBorder="1" applyAlignment="1" applyProtection="1">
      <alignment horizontal="left" wrapText="1"/>
      <protection locked="0"/>
    </xf>
    <xf numFmtId="0" fontId="3" fillId="0" borderId="3" xfId="0" applyFont="1" applyBorder="1" applyProtection="1"/>
    <xf numFmtId="0" fontId="4" fillId="0" borderId="0" xfId="0" applyFont="1" applyBorder="1" applyAlignment="1">
      <alignment horizontal="center" vertical="center" textRotation="90"/>
    </xf>
    <xf numFmtId="0" fontId="0" fillId="0" borderId="0" xfId="0" applyFont="1" applyBorder="1" applyProtection="1">
      <protection locked="0"/>
    </xf>
    <xf numFmtId="169" fontId="0" fillId="3" borderId="0" xfId="1" applyNumberFormat="1" applyFont="1" applyFill="1" applyBorder="1" applyProtection="1">
      <protection locked="0"/>
    </xf>
    <xf numFmtId="0" fontId="13" fillId="0" borderId="3" xfId="0" applyFont="1" applyBorder="1" applyProtection="1">
      <protection locked="0"/>
    </xf>
    <xf numFmtId="169" fontId="0" fillId="0" borderId="3" xfId="1" applyNumberFormat="1" applyFont="1" applyFill="1" applyBorder="1"/>
    <xf numFmtId="0" fontId="4" fillId="0" borderId="0" xfId="0" applyFont="1" applyFill="1" applyBorder="1"/>
    <xf numFmtId="0" fontId="14" fillId="0" borderId="0" xfId="0" applyFont="1" applyAlignment="1">
      <alignment horizontal="left" vertical="top" wrapText="1"/>
    </xf>
    <xf numFmtId="0" fontId="15" fillId="0" borderId="0" xfId="0" applyFont="1" applyFill="1" applyAlignment="1">
      <alignment horizontal="left" vertical="top" wrapText="1"/>
    </xf>
    <xf numFmtId="0" fontId="3" fillId="0" borderId="0" xfId="0" applyFont="1" applyBorder="1" applyAlignment="1">
      <alignment horizontal="center"/>
    </xf>
    <xf numFmtId="0" fontId="7" fillId="0" borderId="0" xfId="0" applyFont="1" applyAlignment="1">
      <alignment vertical="center"/>
    </xf>
    <xf numFmtId="0" fontId="7" fillId="0" borderId="0" xfId="0" applyFont="1" applyAlignment="1">
      <alignment horizontal="justify" vertical="center"/>
    </xf>
    <xf numFmtId="0" fontId="17" fillId="0" borderId="0" xfId="0" applyFont="1" applyAlignment="1">
      <alignment horizontal="justify" vertical="center"/>
    </xf>
    <xf numFmtId="0" fontId="18" fillId="0" borderId="0" xfId="0" applyFont="1" applyAlignment="1">
      <alignment horizontal="justify" vertical="center"/>
    </xf>
    <xf numFmtId="0" fontId="0" fillId="0" borderId="0" xfId="0" applyBorder="1"/>
    <xf numFmtId="0" fontId="0" fillId="0" borderId="0" xfId="0" applyFill="1"/>
    <xf numFmtId="0" fontId="0" fillId="0" borderId="29" xfId="0" applyFill="1" applyBorder="1"/>
    <xf numFmtId="0" fontId="0" fillId="0" borderId="9" xfId="0" applyFill="1" applyBorder="1"/>
    <xf numFmtId="0" fontId="0" fillId="0" borderId="0" xfId="0" applyFont="1" applyAlignment="1">
      <alignment horizontal="center" vertical="center"/>
    </xf>
    <xf numFmtId="0" fontId="0" fillId="0" borderId="0" xfId="0" applyProtection="1">
      <protection locked="0"/>
    </xf>
    <xf numFmtId="0" fontId="0" fillId="0" borderId="0" xfId="0" applyBorder="1" applyProtection="1">
      <protection locked="0"/>
    </xf>
    <xf numFmtId="0" fontId="4" fillId="0" borderId="0" xfId="0" applyFont="1" applyProtection="1">
      <protection locked="0"/>
    </xf>
    <xf numFmtId="0" fontId="4" fillId="0" borderId="0" xfId="0" applyFont="1" applyBorder="1" applyAlignment="1" applyProtection="1">
      <alignment vertical="center" textRotation="90"/>
      <protection locked="0"/>
    </xf>
    <xf numFmtId="0" fontId="4" fillId="0" borderId="10" xfId="0" applyFont="1" applyBorder="1" applyAlignment="1" applyProtection="1">
      <alignment horizontal="center" vertical="center" textRotation="90"/>
      <protection locked="0"/>
    </xf>
    <xf numFmtId="0" fontId="0" fillId="0" borderId="12" xfId="0" applyFont="1" applyBorder="1" applyProtection="1">
      <protection locked="0"/>
    </xf>
    <xf numFmtId="0" fontId="0" fillId="0" borderId="8" xfId="0" applyFont="1" applyBorder="1" applyProtection="1">
      <protection locked="0"/>
    </xf>
    <xf numFmtId="0" fontId="0" fillId="0" borderId="12" xfId="0" applyFont="1" applyBorder="1" applyAlignment="1" applyProtection="1">
      <alignment horizontal="center"/>
      <protection locked="0"/>
    </xf>
    <xf numFmtId="0" fontId="0" fillId="0" borderId="5" xfId="0" applyFont="1" applyBorder="1" applyProtection="1">
      <protection locked="0"/>
    </xf>
    <xf numFmtId="0" fontId="4" fillId="0" borderId="0" xfId="0" applyFont="1" applyBorder="1" applyProtection="1">
      <protection locked="0"/>
    </xf>
    <xf numFmtId="0" fontId="0" fillId="0" borderId="7" xfId="0" applyFont="1" applyBorder="1" applyAlignment="1" applyProtection="1">
      <alignment horizontal="center"/>
      <protection locked="0"/>
    </xf>
    <xf numFmtId="0" fontId="4" fillId="0" borderId="0" xfId="0" applyFont="1" applyFill="1" applyBorder="1" applyProtection="1">
      <protection locked="0"/>
    </xf>
    <xf numFmtId="0" fontId="0" fillId="0" borderId="0" xfId="0" applyFont="1" applyFill="1" applyBorder="1" applyProtection="1">
      <protection locked="0"/>
    </xf>
    <xf numFmtId="0" fontId="0" fillId="0" borderId="6" xfId="0" applyFont="1" applyBorder="1" applyAlignment="1" applyProtection="1">
      <alignment horizontal="center"/>
      <protection locked="0"/>
    </xf>
    <xf numFmtId="0" fontId="0" fillId="0" borderId="10" xfId="0" applyFont="1" applyBorder="1" applyProtection="1">
      <protection locked="0"/>
    </xf>
    <xf numFmtId="0" fontId="0" fillId="0" borderId="4" xfId="0" applyFont="1" applyBorder="1" applyAlignment="1" applyProtection="1">
      <alignment horizontal="left"/>
      <protection locked="0"/>
    </xf>
    <xf numFmtId="0" fontId="3" fillId="0" borderId="0" xfId="0" applyFont="1" applyProtection="1">
      <protection locked="0"/>
    </xf>
    <xf numFmtId="170" fontId="0" fillId="3" borderId="3" xfId="1" applyNumberFormat="1" applyFont="1" applyFill="1" applyBorder="1" applyProtection="1">
      <protection locked="0"/>
    </xf>
    <xf numFmtId="0" fontId="4" fillId="0" borderId="0" xfId="0" applyFont="1" applyBorder="1" applyAlignment="1" applyProtection="1">
      <alignment horizontal="center" vertical="center" textRotation="90"/>
      <protection locked="0"/>
    </xf>
    <xf numFmtId="0" fontId="4" fillId="0" borderId="10" xfId="0" applyFont="1" applyBorder="1" applyAlignment="1" applyProtection="1">
      <alignment horizontal="center" vertical="center" textRotation="90"/>
    </xf>
    <xf numFmtId="0" fontId="0" fillId="0" borderId="3" xfId="0" applyFont="1" applyBorder="1" applyAlignment="1" applyProtection="1">
      <alignment horizontal="center"/>
    </xf>
    <xf numFmtId="0" fontId="0" fillId="0" borderId="0" xfId="0" applyFont="1" applyProtection="1"/>
    <xf numFmtId="0" fontId="0" fillId="0" borderId="4" xfId="0" applyFont="1" applyBorder="1" applyAlignment="1" applyProtection="1">
      <alignment horizontal="center"/>
    </xf>
    <xf numFmtId="0" fontId="0" fillId="0" borderId="0" xfId="0" applyFont="1" applyBorder="1" applyProtection="1"/>
    <xf numFmtId="0" fontId="0" fillId="0" borderId="3" xfId="0" applyFont="1" applyBorder="1" applyProtection="1"/>
    <xf numFmtId="0" fontId="3" fillId="0" borderId="0" xfId="0" applyFont="1" applyProtection="1"/>
    <xf numFmtId="0" fontId="4" fillId="0" borderId="0" xfId="0" applyFont="1" applyProtection="1"/>
    <xf numFmtId="169" fontId="3" fillId="0" borderId="4" xfId="1" applyNumberFormat="1" applyFont="1" applyFill="1" applyBorder="1" applyProtection="1"/>
    <xf numFmtId="169" fontId="3" fillId="0" borderId="5" xfId="1" applyNumberFormat="1" applyFont="1" applyFill="1" applyBorder="1" applyProtection="1"/>
    <xf numFmtId="0" fontId="4" fillId="0" borderId="0" xfId="0" applyFont="1" applyAlignment="1" applyProtection="1">
      <alignment horizontal="center"/>
      <protection locked="0"/>
    </xf>
    <xf numFmtId="0" fontId="0" fillId="0" borderId="0" xfId="0" applyFont="1" applyAlignment="1" applyProtection="1">
      <alignment horizontal="center"/>
      <protection locked="0"/>
    </xf>
    <xf numFmtId="0" fontId="0" fillId="0" borderId="0" xfId="0" applyFont="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4" fillId="0" borderId="0" xfId="0" applyFont="1" applyAlignment="1" applyProtection="1">
      <alignment horizontal="center"/>
    </xf>
    <xf numFmtId="0" fontId="10" fillId="0" borderId="0" xfId="0" applyFont="1"/>
    <xf numFmtId="0" fontId="20" fillId="0" borderId="0" xfId="0" applyFont="1"/>
    <xf numFmtId="0" fontId="0" fillId="0" borderId="4" xfId="0" applyFont="1" applyBorder="1" applyAlignment="1" applyProtection="1">
      <alignment horizontal="left" vertical="center" wrapText="1"/>
      <protection locked="0"/>
    </xf>
    <xf numFmtId="0" fontId="4" fillId="0" borderId="8" xfId="0" applyFont="1" applyBorder="1" applyProtection="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170" fontId="3" fillId="2" borderId="4" xfId="1" applyNumberFormat="1" applyFont="1" applyFill="1" applyBorder="1"/>
    <xf numFmtId="0" fontId="0" fillId="0" borderId="6" xfId="0" applyFont="1" applyBorder="1" applyAlignment="1">
      <alignment horizontal="center"/>
    </xf>
    <xf numFmtId="0" fontId="4" fillId="0" borderId="21" xfId="0" applyFont="1" applyBorder="1" applyAlignment="1">
      <alignment horizontal="center"/>
    </xf>
    <xf numFmtId="0" fontId="0" fillId="0" borderId="10" xfId="0" applyBorder="1" applyProtection="1">
      <protection locked="0"/>
    </xf>
    <xf numFmtId="0" fontId="0" fillId="0" borderId="3" xfId="0" applyFont="1" applyBorder="1" applyAlignment="1" applyProtection="1">
      <alignment wrapText="1"/>
      <protection locked="0"/>
    </xf>
    <xf numFmtId="0" fontId="3" fillId="0" borderId="34" xfId="0" applyFont="1" applyBorder="1" applyAlignment="1">
      <alignment vertical="top"/>
    </xf>
    <xf numFmtId="0" fontId="0" fillId="0" borderId="35" xfId="0" applyFont="1" applyBorder="1" applyAlignment="1">
      <alignment vertical="top"/>
    </xf>
    <xf numFmtId="0" fontId="0" fillId="0" borderId="36" xfId="0" applyFont="1" applyBorder="1" applyAlignment="1">
      <alignment vertical="top"/>
    </xf>
    <xf numFmtId="0" fontId="3" fillId="0" borderId="34" xfId="0" applyFont="1" applyBorder="1" applyAlignment="1" applyProtection="1">
      <alignment vertical="top"/>
      <protection locked="0"/>
    </xf>
    <xf numFmtId="0" fontId="0" fillId="0" borderId="35" xfId="0" applyFont="1" applyBorder="1" applyAlignment="1" applyProtection="1">
      <alignment vertical="top"/>
      <protection locked="0"/>
    </xf>
    <xf numFmtId="0" fontId="0" fillId="0" borderId="36" xfId="0" applyFont="1" applyBorder="1" applyAlignment="1" applyProtection="1">
      <alignment vertical="top"/>
      <protection locked="0"/>
    </xf>
    <xf numFmtId="0" fontId="11" fillId="2" borderId="0" xfId="0" applyFont="1" applyFill="1" applyBorder="1" applyAlignment="1">
      <alignment horizontal="center" vertical="center"/>
    </xf>
    <xf numFmtId="0" fontId="22" fillId="2" borderId="0" xfId="0" applyFont="1" applyFill="1" applyBorder="1" applyAlignment="1">
      <alignment vertical="center"/>
    </xf>
    <xf numFmtId="0" fontId="24" fillId="2" borderId="0" xfId="0" applyFont="1" applyFill="1" applyBorder="1" applyAlignment="1">
      <alignment horizontal="center" vertical="center"/>
    </xf>
    <xf numFmtId="0" fontId="24" fillId="2" borderId="0" xfId="0" applyFont="1" applyFill="1" applyBorder="1" applyAlignment="1">
      <alignment horizontal="center"/>
    </xf>
    <xf numFmtId="0" fontId="22" fillId="2" borderId="0" xfId="0" applyFont="1" applyFill="1" applyBorder="1" applyAlignment="1">
      <alignment horizontal="center"/>
    </xf>
    <xf numFmtId="0" fontId="23" fillId="2" borderId="0" xfId="0" applyFont="1" applyFill="1" applyBorder="1" applyAlignment="1">
      <alignment horizontal="center"/>
    </xf>
    <xf numFmtId="0" fontId="13" fillId="0" borderId="0" xfId="0" applyFont="1" applyFill="1" applyAlignment="1">
      <alignment horizontal="left" vertical="top" wrapText="1"/>
    </xf>
    <xf numFmtId="0" fontId="12" fillId="0" borderId="0" xfId="0" applyFont="1"/>
    <xf numFmtId="0" fontId="13" fillId="0" borderId="0" xfId="0" applyFont="1" applyAlignment="1">
      <alignment horizontal="left" vertical="center" indent="5"/>
    </xf>
    <xf numFmtId="0" fontId="13" fillId="0" borderId="0" xfId="0" applyFont="1"/>
    <xf numFmtId="0" fontId="25" fillId="0" borderId="0" xfId="0" applyFont="1" applyAlignment="1">
      <alignment horizontal="left" vertical="center" indent="10"/>
    </xf>
    <xf numFmtId="0" fontId="13" fillId="0" borderId="0" xfId="0" applyFont="1" applyAlignment="1">
      <alignment horizontal="left" vertical="top" wrapText="1"/>
    </xf>
    <xf numFmtId="0" fontId="13" fillId="0" borderId="0" xfId="0" applyFont="1" applyAlignment="1">
      <alignment vertical="top"/>
    </xf>
    <xf numFmtId="0" fontId="11" fillId="2" borderId="0" xfId="0" applyFont="1" applyFill="1"/>
    <xf numFmtId="0" fontId="9" fillId="2" borderId="0" xfId="0" applyFont="1" applyFill="1"/>
    <xf numFmtId="0" fontId="11" fillId="2" borderId="0" xfId="0" applyFont="1" applyFill="1" applyAlignment="1">
      <alignment horizontal="left"/>
    </xf>
    <xf numFmtId="0" fontId="9" fillId="2" borderId="1" xfId="0" applyFont="1" applyFill="1" applyBorder="1" applyAlignment="1" applyProtection="1">
      <alignment horizontal="left"/>
      <protection locked="0"/>
    </xf>
    <xf numFmtId="168" fontId="9" fillId="2" borderId="1" xfId="0" applyNumberFormat="1" applyFont="1" applyFill="1" applyBorder="1" applyAlignment="1" applyProtection="1">
      <alignment horizontal="left"/>
      <protection locked="0"/>
    </xf>
    <xf numFmtId="0" fontId="27" fillId="0" borderId="0" xfId="0" applyFont="1" applyAlignment="1">
      <alignment horizontal="left"/>
    </xf>
    <xf numFmtId="167" fontId="28" fillId="0" borderId="0" xfId="1" applyNumberFormat="1" applyFont="1"/>
    <xf numFmtId="0" fontId="29" fillId="0" borderId="0" xfId="0" applyFont="1"/>
    <xf numFmtId="0" fontId="30" fillId="0" borderId="0" xfId="0" applyFont="1"/>
    <xf numFmtId="0" fontId="31" fillId="0" borderId="0" xfId="0" applyFont="1"/>
    <xf numFmtId="0" fontId="29" fillId="0" borderId="0" xfId="0" applyFont="1" applyAlignment="1">
      <alignment horizontal="left"/>
    </xf>
    <xf numFmtId="0" fontId="29" fillId="0" borderId="0" xfId="0" applyNumberFormat="1" applyFont="1"/>
    <xf numFmtId="0" fontId="29" fillId="0" borderId="0" xfId="0" applyFont="1" applyAlignment="1">
      <alignment horizontal="left" indent="1"/>
    </xf>
    <xf numFmtId="0" fontId="29" fillId="0" borderId="0" xfId="0" applyNumberFormat="1" applyFont="1" applyFill="1"/>
    <xf numFmtId="0" fontId="29" fillId="0" borderId="0" xfId="0" quotePrefix="1" applyFont="1"/>
    <xf numFmtId="0" fontId="31" fillId="0" borderId="42" xfId="0" applyFont="1" applyBorder="1"/>
    <xf numFmtId="0" fontId="32" fillId="0" borderId="0" xfId="0" applyFont="1"/>
    <xf numFmtId="167" fontId="27" fillId="0" borderId="0" xfId="1" applyNumberFormat="1" applyFont="1"/>
    <xf numFmtId="0" fontId="27" fillId="2" borderId="0" xfId="0" applyFont="1" applyFill="1"/>
    <xf numFmtId="167" fontId="27" fillId="2" borderId="0" xfId="1" applyNumberFormat="1" applyFont="1" applyFill="1"/>
    <xf numFmtId="0" fontId="27" fillId="0" borderId="0" xfId="0" applyFont="1"/>
    <xf numFmtId="167" fontId="32" fillId="0" borderId="0" xfId="1" applyNumberFormat="1" applyFont="1" applyAlignment="1">
      <alignment horizontal="center"/>
    </xf>
    <xf numFmtId="167" fontId="33" fillId="0" borderId="0" xfId="1" applyNumberFormat="1" applyFont="1"/>
    <xf numFmtId="0" fontId="33" fillId="0" borderId="0" xfId="2" applyFont="1"/>
    <xf numFmtId="167" fontId="32" fillId="0" borderId="0" xfId="1" applyNumberFormat="1" applyFont="1"/>
    <xf numFmtId="167" fontId="32" fillId="0" borderId="0" xfId="1" applyNumberFormat="1" applyFont="1" applyFill="1"/>
    <xf numFmtId="167" fontId="35" fillId="0" borderId="43" xfId="1" applyNumberFormat="1" applyFont="1" applyBorder="1"/>
    <xf numFmtId="0" fontId="35" fillId="0" borderId="0" xfId="0" applyFont="1"/>
    <xf numFmtId="0" fontId="36" fillId="0" borderId="0" xfId="0" applyFont="1"/>
    <xf numFmtId="167" fontId="35" fillId="2" borderId="0" xfId="1" applyNumberFormat="1" applyFont="1" applyFill="1"/>
    <xf numFmtId="0" fontId="28" fillId="0" borderId="0" xfId="0" applyFont="1"/>
    <xf numFmtId="167" fontId="35" fillId="0" borderId="44" xfId="1" applyNumberFormat="1" applyFont="1" applyBorder="1"/>
    <xf numFmtId="0" fontId="29" fillId="6" borderId="0" xfId="0" applyFont="1" applyFill="1"/>
    <xf numFmtId="167" fontId="29" fillId="6" borderId="0" xfId="0" applyNumberFormat="1" applyFont="1" applyFill="1"/>
    <xf numFmtId="0" fontId="4" fillId="0" borderId="0" xfId="0" applyFont="1" applyBorder="1" applyAlignment="1" applyProtection="1">
      <alignment horizontal="center" vertical="center" textRotation="90"/>
      <protection locked="0"/>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167" fontId="4" fillId="0" borderId="0" xfId="0" applyNumberFormat="1" applyFont="1"/>
    <xf numFmtId="0" fontId="19" fillId="0" borderId="23" xfId="0" applyFont="1" applyBorder="1"/>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5" fillId="0" borderId="0" xfId="0" applyFont="1" applyProtection="1">
      <protection locked="0"/>
    </xf>
    <xf numFmtId="0" fontId="3" fillId="0" borderId="7" xfId="0" applyFont="1" applyFill="1" applyBorder="1"/>
    <xf numFmtId="0" fontId="3" fillId="0" borderId="3" xfId="0" applyFont="1" applyBorder="1" applyAlignment="1">
      <alignment wrapText="1"/>
    </xf>
    <xf numFmtId="170" fontId="0" fillId="0" borderId="3" xfId="1" applyNumberFormat="1" applyFont="1" applyFill="1" applyBorder="1" applyProtection="1">
      <protection locked="0"/>
    </xf>
    <xf numFmtId="0" fontId="37" fillId="0" borderId="0" xfId="0" applyFont="1" applyAlignment="1">
      <alignment horizontal="left"/>
    </xf>
    <xf numFmtId="0" fontId="0" fillId="0" borderId="0" xfId="0" applyAlignment="1"/>
    <xf numFmtId="0" fontId="37" fillId="0" borderId="0" xfId="0" applyFont="1" applyAlignment="1"/>
    <xf numFmtId="0" fontId="38" fillId="0" borderId="0" xfId="0" applyFont="1" applyFill="1" applyBorder="1" applyAlignment="1">
      <alignment horizontal="center"/>
    </xf>
    <xf numFmtId="167" fontId="39" fillId="0" borderId="0" xfId="3" applyFont="1" applyFill="1" applyBorder="1"/>
    <xf numFmtId="167" fontId="39" fillId="0" borderId="0" xfId="3" applyFont="1"/>
    <xf numFmtId="14" fontId="37" fillId="0" borderId="0" xfId="0" applyNumberFormat="1" applyFont="1" applyAlignment="1">
      <alignment horizontal="left"/>
    </xf>
    <xf numFmtId="0" fontId="37" fillId="0" borderId="0" xfId="0" applyFont="1" applyAlignment="1">
      <alignment horizontal="right"/>
    </xf>
    <xf numFmtId="0" fontId="40" fillId="0" borderId="47" xfId="0" applyFont="1" applyFill="1" applyBorder="1" applyAlignment="1">
      <alignment horizontal="center"/>
    </xf>
    <xf numFmtId="167" fontId="40" fillId="0" borderId="48" xfId="0" applyNumberFormat="1" applyFont="1" applyFill="1" applyBorder="1" applyAlignment="1">
      <alignment horizontal="center"/>
    </xf>
    <xf numFmtId="0" fontId="38" fillId="0" borderId="49" xfId="0" applyFont="1" applyBorder="1"/>
    <xf numFmtId="0" fontId="38" fillId="0" borderId="50" xfId="0" applyFont="1" applyBorder="1"/>
    <xf numFmtId="0" fontId="38" fillId="0" borderId="50" xfId="0" applyFont="1" applyBorder="1" applyAlignment="1">
      <alignment horizontal="center"/>
    </xf>
    <xf numFmtId="0" fontId="38" fillId="0" borderId="51" xfId="0" applyFont="1" applyBorder="1" applyAlignment="1">
      <alignment horizontal="right"/>
    </xf>
    <xf numFmtId="167" fontId="38" fillId="0" borderId="0" xfId="3" applyFont="1" applyFill="1" applyBorder="1" applyAlignment="1">
      <alignment horizontal="center"/>
    </xf>
    <xf numFmtId="167" fontId="38" fillId="0" borderId="0" xfId="3" applyFont="1" applyBorder="1" applyAlignment="1">
      <alignment horizontal="center"/>
    </xf>
    <xf numFmtId="167" fontId="38" fillId="0" borderId="0" xfId="3" applyFont="1" applyAlignment="1">
      <alignment horizontal="center"/>
    </xf>
    <xf numFmtId="167" fontId="38" fillId="0" borderId="0" xfId="3" applyFont="1" applyAlignment="1">
      <alignment horizontal="center" wrapText="1"/>
    </xf>
    <xf numFmtId="15" fontId="0" fillId="7" borderId="52" xfId="0" applyNumberFormat="1" applyFill="1" applyBorder="1" applyProtection="1">
      <protection hidden="1"/>
    </xf>
    <xf numFmtId="166" fontId="0" fillId="7" borderId="47" xfId="0" applyNumberFormat="1" applyFill="1" applyBorder="1" applyProtection="1">
      <protection hidden="1"/>
    </xf>
    <xf numFmtId="0" fontId="0" fillId="7" borderId="47" xfId="0" applyFill="1" applyBorder="1" applyProtection="1">
      <protection hidden="1"/>
    </xf>
    <xf numFmtId="0" fontId="0" fillId="7" borderId="53" xfId="0" applyFill="1" applyBorder="1" applyProtection="1">
      <protection hidden="1"/>
    </xf>
    <xf numFmtId="166" fontId="0" fillId="7" borderId="54" xfId="0" applyNumberFormat="1" applyFill="1" applyBorder="1" applyProtection="1">
      <protection hidden="1"/>
    </xf>
    <xf numFmtId="167" fontId="39" fillId="0" borderId="0" xfId="3" quotePrefix="1" applyFont="1" applyFill="1" applyBorder="1" applyAlignment="1">
      <alignment horizontal="center"/>
    </xf>
    <xf numFmtId="15" fontId="0" fillId="0" borderId="52" xfId="0" applyNumberFormat="1" applyFill="1" applyBorder="1" applyProtection="1">
      <protection hidden="1"/>
    </xf>
    <xf numFmtId="167" fontId="39" fillId="8" borderId="52" xfId="3" applyFont="1" applyFill="1" applyBorder="1" applyProtection="1">
      <protection hidden="1"/>
    </xf>
    <xf numFmtId="0" fontId="0" fillId="0" borderId="52" xfId="0" applyFill="1" applyBorder="1" applyProtection="1">
      <protection hidden="1"/>
    </xf>
    <xf numFmtId="0" fontId="0" fillId="0" borderId="52" xfId="0" quotePrefix="1" applyNumberFormat="1" applyFill="1" applyBorder="1" applyAlignment="1" applyProtection="1">
      <alignment horizontal="center"/>
      <protection hidden="1"/>
    </xf>
    <xf numFmtId="0" fontId="0" fillId="0" borderId="55" xfId="0" quotePrefix="1" applyNumberFormat="1" applyFill="1" applyBorder="1" applyAlignment="1" applyProtection="1">
      <alignment horizontal="center"/>
      <protection hidden="1"/>
    </xf>
    <xf numFmtId="166" fontId="0" fillId="0" borderId="54" xfId="0" applyNumberFormat="1" applyBorder="1" applyProtection="1">
      <protection hidden="1"/>
    </xf>
    <xf numFmtId="0" fontId="0" fillId="0" borderId="56" xfId="0" applyFill="1" applyBorder="1" applyProtection="1">
      <protection hidden="1"/>
    </xf>
    <xf numFmtId="0" fontId="0" fillId="0" borderId="47" xfId="0" quotePrefix="1" applyNumberFormat="1" applyFill="1" applyBorder="1" applyAlignment="1" applyProtection="1">
      <alignment horizontal="center"/>
      <protection hidden="1"/>
    </xf>
    <xf numFmtId="0" fontId="0" fillId="0" borderId="53" xfId="0" quotePrefix="1" applyNumberFormat="1" applyFill="1" applyBorder="1" applyAlignment="1" applyProtection="1">
      <alignment horizontal="center"/>
      <protection hidden="1"/>
    </xf>
    <xf numFmtId="15" fontId="0" fillId="8" borderId="52" xfId="0" applyNumberFormat="1" applyFill="1" applyBorder="1" applyProtection="1">
      <protection hidden="1"/>
    </xf>
    <xf numFmtId="0" fontId="39" fillId="8" borderId="52" xfId="0" applyFont="1" applyFill="1" applyBorder="1" applyProtection="1">
      <protection hidden="1"/>
    </xf>
    <xf numFmtId="0" fontId="0" fillId="8" borderId="52" xfId="0" quotePrefix="1" applyNumberFormat="1" applyFill="1" applyBorder="1" applyAlignment="1" applyProtection="1">
      <alignment horizontal="center"/>
      <protection hidden="1"/>
    </xf>
    <xf numFmtId="0" fontId="0" fillId="8" borderId="55" xfId="0" quotePrefix="1" applyNumberFormat="1" applyFill="1" applyBorder="1" applyAlignment="1" applyProtection="1">
      <alignment horizontal="center"/>
      <protection hidden="1"/>
    </xf>
    <xf numFmtId="166" fontId="0" fillId="8" borderId="54" xfId="0" applyNumberFormat="1" applyFill="1" applyBorder="1" applyProtection="1">
      <protection hidden="1"/>
    </xf>
    <xf numFmtId="167" fontId="38" fillId="0" borderId="0" xfId="3" applyFont="1"/>
    <xf numFmtId="0" fontId="39" fillId="0" borderId="52" xfId="0" applyFont="1" applyFill="1" applyBorder="1" applyProtection="1">
      <protection hidden="1"/>
    </xf>
    <xf numFmtId="167" fontId="39" fillId="0" borderId="0" xfId="3" applyFont="1" applyFill="1" applyBorder="1" applyAlignment="1">
      <alignment horizontal="center"/>
    </xf>
    <xf numFmtId="167" fontId="34" fillId="0" borderId="0" xfId="3" applyFont="1"/>
    <xf numFmtId="15" fontId="0" fillId="7" borderId="47" xfId="0" applyNumberFormat="1" applyFill="1" applyBorder="1" applyProtection="1">
      <protection hidden="1"/>
    </xf>
    <xf numFmtId="167" fontId="39" fillId="7" borderId="47" xfId="3" applyFont="1" applyFill="1" applyBorder="1" applyProtection="1">
      <protection hidden="1"/>
    </xf>
    <xf numFmtId="167" fontId="41" fillId="0" borderId="0" xfId="3" applyFont="1"/>
    <xf numFmtId="167" fontId="39" fillId="8" borderId="56" xfId="3" applyFont="1" applyFill="1" applyBorder="1" applyProtection="1">
      <protection hidden="1"/>
    </xf>
    <xf numFmtId="0" fontId="0" fillId="0" borderId="56" xfId="0" quotePrefix="1" applyNumberFormat="1" applyFill="1" applyBorder="1" applyAlignment="1" applyProtection="1">
      <alignment horizontal="center"/>
      <protection hidden="1"/>
    </xf>
    <xf numFmtId="167" fontId="39" fillId="0" borderId="0" xfId="3" applyFont="1" applyFill="1"/>
    <xf numFmtId="0" fontId="38" fillId="9" borderId="0" xfId="0" applyFont="1" applyFill="1" applyBorder="1" applyAlignment="1">
      <alignment horizontal="center"/>
    </xf>
    <xf numFmtId="167" fontId="0" fillId="0" borderId="0" xfId="0" applyNumberFormat="1"/>
    <xf numFmtId="0" fontId="42" fillId="0" borderId="52" xfId="0" applyFont="1" applyFill="1" applyBorder="1" applyProtection="1">
      <protection hidden="1"/>
    </xf>
    <xf numFmtId="167" fontId="42" fillId="0" borderId="0" xfId="3" applyFont="1"/>
    <xf numFmtId="167" fontId="39" fillId="9" borderId="0" xfId="3" applyFont="1" applyFill="1"/>
    <xf numFmtId="167" fontId="39" fillId="9" borderId="52" xfId="3" applyFont="1" applyFill="1" applyBorder="1" applyProtection="1">
      <protection hidden="1"/>
    </xf>
    <xf numFmtId="0" fontId="38" fillId="0" borderId="52" xfId="0" applyFont="1" applyFill="1" applyBorder="1" applyProtection="1">
      <protection hidden="1"/>
    </xf>
    <xf numFmtId="0" fontId="0" fillId="7" borderId="56" xfId="0" applyFill="1" applyBorder="1" applyProtection="1">
      <protection hidden="1"/>
    </xf>
    <xf numFmtId="15" fontId="41" fillId="0" borderId="52" xfId="0" applyNumberFormat="1" applyFont="1" applyFill="1" applyBorder="1" applyProtection="1">
      <protection hidden="1"/>
    </xf>
    <xf numFmtId="167" fontId="41" fillId="8" borderId="52" xfId="3" applyFont="1" applyFill="1" applyBorder="1" applyProtection="1">
      <protection hidden="1"/>
    </xf>
    <xf numFmtId="0" fontId="41" fillId="0" borderId="52" xfId="0" applyFont="1" applyFill="1" applyBorder="1" applyProtection="1">
      <protection hidden="1"/>
    </xf>
    <xf numFmtId="15" fontId="0" fillId="0" borderId="57" xfId="0" applyNumberFormat="1" applyFill="1" applyBorder="1" applyProtection="1">
      <protection hidden="1"/>
    </xf>
    <xf numFmtId="167" fontId="39" fillId="8" borderId="57" xfId="3" applyFont="1" applyFill="1" applyBorder="1" applyProtection="1">
      <protection hidden="1"/>
    </xf>
    <xf numFmtId="0" fontId="0" fillId="0" borderId="57" xfId="0" applyFill="1" applyBorder="1" applyProtection="1">
      <protection hidden="1"/>
    </xf>
    <xf numFmtId="15" fontId="0" fillId="0" borderId="56" xfId="0" applyNumberFormat="1" applyFill="1" applyBorder="1" applyProtection="1">
      <protection hidden="1"/>
    </xf>
    <xf numFmtId="167" fontId="0" fillId="0" borderId="57" xfId="0" applyNumberFormat="1" applyBorder="1"/>
    <xf numFmtId="167" fontId="39" fillId="8" borderId="58" xfId="3" applyFont="1" applyFill="1" applyBorder="1" applyProtection="1">
      <protection hidden="1"/>
    </xf>
    <xf numFmtId="0" fontId="0" fillId="0" borderId="58" xfId="0" applyFont="1" applyBorder="1" applyProtection="1">
      <protection hidden="1"/>
    </xf>
    <xf numFmtId="15" fontId="0" fillId="0" borderId="58" xfId="0" applyNumberFormat="1" applyBorder="1" applyAlignment="1" applyProtection="1">
      <alignment horizontal="center"/>
      <protection hidden="1"/>
    </xf>
    <xf numFmtId="0" fontId="0" fillId="0" borderId="56" xfId="0" applyFont="1" applyBorder="1" applyProtection="1">
      <protection hidden="1"/>
    </xf>
    <xf numFmtId="0" fontId="0" fillId="0" borderId="53" xfId="0" applyFont="1" applyBorder="1" applyProtection="1">
      <protection hidden="1"/>
    </xf>
    <xf numFmtId="15" fontId="0" fillId="0" borderId="53" xfId="0" applyNumberFormat="1" applyBorder="1" applyAlignment="1" applyProtection="1">
      <alignment horizontal="center"/>
      <protection hidden="1"/>
    </xf>
    <xf numFmtId="15" fontId="0" fillId="10" borderId="47" xfId="0" applyNumberFormat="1" applyFill="1" applyBorder="1"/>
    <xf numFmtId="167" fontId="39" fillId="10" borderId="47" xfId="3" applyFont="1" applyFill="1" applyBorder="1"/>
    <xf numFmtId="0" fontId="0" fillId="10" borderId="47" xfId="0" applyFill="1" applyBorder="1"/>
    <xf numFmtId="0" fontId="0" fillId="10" borderId="59" xfId="0" applyFill="1" applyBorder="1"/>
    <xf numFmtId="0" fontId="0" fillId="10" borderId="48" xfId="0" applyFill="1" applyBorder="1"/>
    <xf numFmtId="166" fontId="38" fillId="0" borderId="0" xfId="0" applyNumberFormat="1" applyFont="1" applyFill="1" applyBorder="1" applyAlignment="1">
      <alignment horizontal="center"/>
    </xf>
    <xf numFmtId="15" fontId="0" fillId="11" borderId="1" xfId="0" applyNumberFormat="1" applyFill="1" applyBorder="1"/>
    <xf numFmtId="167" fontId="39" fillId="11" borderId="1" xfId="3" applyFont="1" applyFill="1" applyBorder="1"/>
    <xf numFmtId="0" fontId="0" fillId="11" borderId="1" xfId="0" applyFill="1" applyBorder="1"/>
    <xf numFmtId="0" fontId="0" fillId="11" borderId="60" xfId="0" applyFill="1" applyBorder="1"/>
    <xf numFmtId="0" fontId="0" fillId="11" borderId="61" xfId="0" applyFill="1" applyBorder="1"/>
    <xf numFmtId="0" fontId="0" fillId="11" borderId="62" xfId="0" applyFill="1" applyBorder="1"/>
    <xf numFmtId="165" fontId="0" fillId="11" borderId="1" xfId="0" applyNumberFormat="1" applyFill="1" applyBorder="1"/>
    <xf numFmtId="14" fontId="0" fillId="0" borderId="1" xfId="0" applyNumberFormat="1" applyBorder="1"/>
    <xf numFmtId="167" fontId="39" fillId="0" borderId="1" xfId="4" applyNumberFormat="1" applyFont="1" applyBorder="1"/>
    <xf numFmtId="0" fontId="0" fillId="0" borderId="1" xfId="0" applyBorder="1"/>
    <xf numFmtId="167" fontId="0" fillId="12" borderId="1" xfId="0" applyNumberFormat="1" applyFill="1" applyBorder="1"/>
    <xf numFmtId="166" fontId="0" fillId="0" borderId="1" xfId="0" applyNumberFormat="1" applyBorder="1" applyProtection="1">
      <protection hidden="1"/>
    </xf>
    <xf numFmtId="14" fontId="0" fillId="9" borderId="1" xfId="0" applyNumberFormat="1" applyFill="1" applyBorder="1"/>
    <xf numFmtId="167" fontId="39" fillId="9" borderId="1" xfId="4" applyNumberFormat="1" applyFont="1" applyFill="1" applyBorder="1"/>
    <xf numFmtId="0" fontId="0" fillId="9" borderId="1" xfId="0" applyFill="1" applyBorder="1"/>
    <xf numFmtId="167" fontId="0" fillId="9" borderId="1" xfId="0" applyNumberFormat="1" applyFill="1" applyBorder="1"/>
    <xf numFmtId="166" fontId="0" fillId="9" borderId="1" xfId="0" applyNumberFormat="1" applyFill="1" applyBorder="1" applyProtection="1">
      <protection hidden="1"/>
    </xf>
    <xf numFmtId="167" fontId="39" fillId="9" borderId="0" xfId="3" applyFont="1" applyFill="1" applyBorder="1"/>
    <xf numFmtId="167" fontId="39" fillId="9" borderId="0" xfId="3" quotePrefix="1" applyFont="1" applyFill="1" applyBorder="1" applyAlignment="1">
      <alignment horizontal="center"/>
    </xf>
    <xf numFmtId="167" fontId="34" fillId="9" borderId="0" xfId="3" applyFont="1" applyFill="1"/>
    <xf numFmtId="0" fontId="0" fillId="9" borderId="0" xfId="0" applyFill="1"/>
    <xf numFmtId="14" fontId="0" fillId="5" borderId="1" xfId="0" applyNumberFormat="1" applyFill="1" applyBorder="1"/>
    <xf numFmtId="167" fontId="39" fillId="5" borderId="1" xfId="4" applyNumberFormat="1" applyFont="1" applyFill="1" applyBorder="1"/>
    <xf numFmtId="0" fontId="0" fillId="5" borderId="1" xfId="0" applyFill="1" applyBorder="1"/>
    <xf numFmtId="167" fontId="0" fillId="5" borderId="1" xfId="0" applyNumberFormat="1" applyFill="1" applyBorder="1"/>
    <xf numFmtId="166" fontId="0" fillId="5" borderId="1" xfId="0" applyNumberFormat="1" applyFill="1" applyBorder="1" applyProtection="1">
      <protection hidden="1"/>
    </xf>
    <xf numFmtId="0" fontId="38" fillId="5" borderId="0" xfId="0" applyFont="1" applyFill="1" applyBorder="1" applyAlignment="1">
      <alignment horizontal="center"/>
    </xf>
    <xf numFmtId="167" fontId="39" fillId="5" borderId="0" xfId="3" applyFont="1" applyFill="1" applyBorder="1"/>
    <xf numFmtId="167" fontId="39" fillId="5" borderId="0" xfId="3" quotePrefix="1" applyFont="1" applyFill="1" applyBorder="1" applyAlignment="1">
      <alignment horizontal="center"/>
    </xf>
    <xf numFmtId="167" fontId="34" fillId="5" borderId="0" xfId="3" applyFont="1" applyFill="1"/>
    <xf numFmtId="167" fontId="39" fillId="5" borderId="0" xfId="3" applyFont="1" applyFill="1"/>
    <xf numFmtId="0" fontId="0" fillId="5" borderId="0" xfId="0" applyFill="1"/>
    <xf numFmtId="14" fontId="0" fillId="0" borderId="0" xfId="0" applyNumberFormat="1"/>
    <xf numFmtId="15" fontId="0" fillId="0" borderId="0" xfId="0" applyNumberFormat="1"/>
    <xf numFmtId="14" fontId="0" fillId="13" borderId="1" xfId="0" applyNumberFormat="1" applyFill="1" applyBorder="1"/>
    <xf numFmtId="171" fontId="0" fillId="13" borderId="1" xfId="0" applyNumberFormat="1" applyFill="1" applyBorder="1"/>
    <xf numFmtId="0" fontId="0" fillId="13" borderId="1" xfId="0" applyFill="1" applyBorder="1"/>
    <xf numFmtId="167" fontId="0" fillId="13" borderId="1" xfId="0" applyNumberFormat="1" applyFill="1" applyBorder="1"/>
    <xf numFmtId="166" fontId="0" fillId="13" borderId="1" xfId="0" applyNumberFormat="1" applyFill="1" applyBorder="1" applyProtection="1">
      <protection hidden="1"/>
    </xf>
    <xf numFmtId="0" fontId="38" fillId="0" borderId="0" xfId="0" applyFont="1" applyFill="1" applyAlignment="1">
      <alignment horizontal="center"/>
    </xf>
    <xf numFmtId="14" fontId="0" fillId="5" borderId="0" xfId="0" applyNumberFormat="1" applyFill="1" applyBorder="1"/>
    <xf numFmtId="171" fontId="0" fillId="5" borderId="0" xfId="0" applyNumberFormat="1" applyFill="1" applyBorder="1"/>
    <xf numFmtId="0" fontId="0" fillId="5" borderId="0" xfId="0" applyFill="1" applyBorder="1"/>
    <xf numFmtId="16" fontId="0" fillId="0" borderId="0" xfId="0" applyNumberFormat="1"/>
    <xf numFmtId="167" fontId="0" fillId="12" borderId="43" xfId="0" applyNumberFormat="1" applyFill="1" applyBorder="1"/>
    <xf numFmtId="167" fontId="0" fillId="12" borderId="63" xfId="0" applyNumberFormat="1" applyFill="1" applyBorder="1"/>
    <xf numFmtId="166" fontId="0" fillId="0" borderId="64" xfId="0" applyNumberFormat="1" applyBorder="1" applyProtection="1">
      <protection hidden="1"/>
    </xf>
    <xf numFmtId="14" fontId="0" fillId="13" borderId="0" xfId="0" applyNumberFormat="1" applyFill="1" applyBorder="1"/>
    <xf numFmtId="171" fontId="0" fillId="13" borderId="0" xfId="0" applyNumberFormat="1" applyFill="1" applyBorder="1"/>
    <xf numFmtId="0" fontId="0" fillId="13" borderId="0" xfId="0" applyFill="1" applyBorder="1"/>
    <xf numFmtId="167" fontId="0" fillId="13" borderId="0" xfId="0" applyNumberFormat="1" applyFill="1" applyBorder="1"/>
    <xf numFmtId="166" fontId="0" fillId="13" borderId="0" xfId="0" applyNumberFormat="1" applyFill="1" applyBorder="1" applyProtection="1">
      <protection hidden="1"/>
    </xf>
    <xf numFmtId="167" fontId="0" fillId="0" borderId="0" xfId="0" applyNumberFormat="1" applyFill="1" applyBorder="1"/>
    <xf numFmtId="166" fontId="0" fillId="0" borderId="62" xfId="0" applyNumberFormat="1" applyBorder="1" applyProtection="1">
      <protection hidden="1"/>
    </xf>
    <xf numFmtId="167" fontId="3" fillId="12" borderId="1" xfId="0" applyNumberFormat="1" applyFont="1" applyFill="1" applyBorder="1"/>
    <xf numFmtId="166" fontId="0" fillId="0" borderId="61" xfId="0" applyNumberFormat="1" applyBorder="1" applyProtection="1">
      <protection hidden="1"/>
    </xf>
    <xf numFmtId="0" fontId="38" fillId="7" borderId="43" xfId="0" applyFont="1" applyFill="1" applyBorder="1"/>
    <xf numFmtId="171" fontId="38" fillId="7" borderId="43" xfId="0" applyNumberFormat="1" applyFont="1" applyFill="1" applyBorder="1"/>
    <xf numFmtId="0" fontId="38" fillId="0" borderId="0" xfId="0" applyFont="1" applyFill="1" applyBorder="1"/>
    <xf numFmtId="166" fontId="1" fillId="0" borderId="0" xfId="4" applyFont="1"/>
    <xf numFmtId="167" fontId="39" fillId="0" borderId="0" xfId="3" applyFont="1" applyBorder="1"/>
    <xf numFmtId="0" fontId="38" fillId="7" borderId="0" xfId="0" applyFont="1" applyFill="1" applyBorder="1"/>
    <xf numFmtId="171" fontId="38" fillId="7" borderId="0" xfId="0" applyNumberFormat="1" applyFont="1" applyFill="1" applyBorder="1"/>
    <xf numFmtId="166" fontId="38" fillId="7" borderId="0" xfId="0" applyNumberFormat="1" applyFont="1" applyFill="1" applyBorder="1"/>
    <xf numFmtId="171" fontId="38" fillId="0" borderId="0" xfId="0" applyNumberFormat="1" applyFont="1" applyFill="1" applyBorder="1"/>
    <xf numFmtId="166" fontId="38" fillId="0" borderId="0" xfId="0" applyNumberFormat="1" applyFont="1" applyFill="1" applyBorder="1"/>
    <xf numFmtId="15" fontId="37" fillId="0" borderId="0" xfId="0" applyNumberFormat="1" applyFont="1" applyFill="1" applyBorder="1"/>
    <xf numFmtId="0" fontId="0" fillId="0" borderId="0" xfId="0" applyAlignment="1">
      <alignment horizontal="center" vertical="center"/>
    </xf>
    <xf numFmtId="15" fontId="0" fillId="0" borderId="0" xfId="0" quotePrefix="1" applyNumberFormat="1" applyFill="1" applyBorder="1" applyAlignment="1">
      <alignment horizontal="center"/>
    </xf>
    <xf numFmtId="0" fontId="0" fillId="0" borderId="0" xfId="0" applyFill="1" applyBorder="1"/>
    <xf numFmtId="166" fontId="0" fillId="0" borderId="0" xfId="0" applyNumberFormat="1" applyFont="1" applyFill="1" applyBorder="1"/>
    <xf numFmtId="15" fontId="0" fillId="0" borderId="0" xfId="0" quotePrefix="1" applyNumberFormat="1" applyFill="1" applyBorder="1"/>
    <xf numFmtId="166" fontId="0" fillId="0" borderId="0" xfId="0" applyNumberFormat="1" applyAlignment="1">
      <alignment horizontal="center" vertical="center"/>
    </xf>
    <xf numFmtId="15" fontId="0" fillId="0" borderId="0" xfId="0" applyNumberFormat="1" applyFill="1" applyBorder="1" applyAlignment="1">
      <alignment horizontal="left"/>
    </xf>
    <xf numFmtId="166" fontId="39" fillId="0" borderId="0" xfId="4" applyFont="1" applyAlignment="1">
      <alignment horizontal="center" vertical="center"/>
    </xf>
    <xf numFmtId="166" fontId="39" fillId="0" borderId="0" xfId="4" applyFont="1" applyBorder="1" applyAlignment="1">
      <alignment horizontal="center" vertical="center"/>
    </xf>
    <xf numFmtId="15" fontId="0" fillId="0" borderId="0" xfId="0" applyNumberFormat="1" applyBorder="1"/>
    <xf numFmtId="166" fontId="0" fillId="0" borderId="0" xfId="0" applyNumberFormat="1" applyFont="1" applyBorder="1"/>
    <xf numFmtId="15" fontId="0" fillId="0" borderId="65" xfId="0" applyNumberFormat="1" applyBorder="1" applyAlignment="1">
      <alignment horizontal="left"/>
    </xf>
    <xf numFmtId="166" fontId="39" fillId="0" borderId="65" xfId="4" applyFont="1" applyBorder="1" applyAlignment="1">
      <alignment horizontal="center" vertical="center"/>
    </xf>
    <xf numFmtId="15" fontId="0" fillId="0" borderId="65" xfId="0" applyNumberFormat="1" applyBorder="1"/>
    <xf numFmtId="0" fontId="0" fillId="0" borderId="65" xfId="0" applyBorder="1"/>
    <xf numFmtId="166" fontId="0" fillId="0" borderId="66" xfId="0" applyNumberFormat="1" applyFont="1" applyBorder="1"/>
    <xf numFmtId="166" fontId="0" fillId="0" borderId="67" xfId="0" applyNumberFormat="1" applyBorder="1"/>
    <xf numFmtId="166" fontId="0" fillId="0" borderId="0" xfId="0" applyNumberFormat="1"/>
    <xf numFmtId="15" fontId="0" fillId="0" borderId="0" xfId="0" quotePrefix="1" applyNumberFormat="1"/>
    <xf numFmtId="166" fontId="41" fillId="0" borderId="0" xfId="0" applyNumberFormat="1" applyFont="1" applyBorder="1"/>
    <xf numFmtId="0" fontId="0" fillId="10" borderId="68" xfId="0" applyFill="1" applyBorder="1"/>
    <xf numFmtId="166" fontId="38" fillId="10" borderId="44" xfId="0" applyNumberFormat="1" applyFont="1" applyFill="1" applyBorder="1"/>
    <xf numFmtId="166" fontId="38" fillId="0" borderId="0" xfId="0" applyNumberFormat="1" applyFont="1" applyFill="1" applyAlignment="1">
      <alignment horizontal="center"/>
    </xf>
    <xf numFmtId="166" fontId="39" fillId="0" borderId="0" xfId="4" applyFont="1"/>
    <xf numFmtId="0" fontId="38" fillId="0" borderId="0" xfId="0" applyFont="1"/>
    <xf numFmtId="0" fontId="38" fillId="0" borderId="44" xfId="0" applyFont="1" applyBorder="1"/>
    <xf numFmtId="15" fontId="37" fillId="0" borderId="0" xfId="0" applyNumberFormat="1" applyFont="1" applyAlignment="1">
      <alignment horizontal="left"/>
    </xf>
    <xf numFmtId="167" fontId="39" fillId="14" borderId="0" xfId="3" applyFont="1" applyFill="1"/>
    <xf numFmtId="167" fontId="34" fillId="15" borderId="0" xfId="3" applyFont="1" applyFill="1"/>
    <xf numFmtId="167" fontId="39" fillId="16" borderId="0" xfId="3" applyFont="1" applyFill="1"/>
    <xf numFmtId="167" fontId="5" fillId="0" borderId="0" xfId="0" applyNumberFormat="1" applyFont="1" applyBorder="1"/>
    <xf numFmtId="167" fontId="4" fillId="0" borderId="0" xfId="0" applyNumberFormat="1" applyFont="1" applyProtection="1">
      <protection locked="0"/>
    </xf>
    <xf numFmtId="170" fontId="4" fillId="0" borderId="0" xfId="0" applyNumberFormat="1" applyFont="1"/>
    <xf numFmtId="167" fontId="39" fillId="17" borderId="0" xfId="3" applyFont="1" applyFill="1" applyBorder="1"/>
    <xf numFmtId="167" fontId="39" fillId="17" borderId="42" xfId="3" applyFont="1" applyFill="1" applyBorder="1"/>
    <xf numFmtId="0" fontId="0" fillId="0" borderId="0" xfId="0" applyFont="1" applyAlignment="1"/>
    <xf numFmtId="0" fontId="3" fillId="0" borderId="3" xfId="0" applyFont="1" applyBorder="1" applyAlignment="1"/>
    <xf numFmtId="0" fontId="0" fillId="0" borderId="0" xfId="0" applyFont="1" applyAlignment="1" applyProtection="1">
      <protection locked="0"/>
    </xf>
    <xf numFmtId="0" fontId="0" fillId="0" borderId="3" xfId="0" applyFont="1" applyBorder="1" applyAlignment="1" applyProtection="1">
      <protection locked="0"/>
    </xf>
    <xf numFmtId="0" fontId="0" fillId="0" borderId="4" xfId="0" applyFont="1" applyBorder="1" applyAlignment="1" applyProtection="1">
      <protection locked="0"/>
    </xf>
    <xf numFmtId="0" fontId="4" fillId="0" borderId="0" xfId="0" applyFont="1" applyAlignment="1"/>
    <xf numFmtId="0" fontId="20" fillId="0" borderId="45" xfId="0" applyFont="1" applyBorder="1" applyAlignment="1"/>
    <xf numFmtId="0" fontId="20" fillId="0" borderId="46" xfId="0" applyFont="1" applyBorder="1" applyAlignment="1"/>
    <xf numFmtId="0" fontId="0" fillId="0" borderId="25" xfId="0" applyFont="1" applyBorder="1" applyAlignment="1" applyProtection="1">
      <alignment vertical="top" wrapText="1"/>
      <protection locked="0"/>
    </xf>
    <xf numFmtId="0" fontId="0" fillId="0" borderId="26" xfId="0" applyFont="1" applyBorder="1" applyAlignment="1" applyProtection="1">
      <alignment vertical="top" wrapText="1"/>
      <protection locked="0"/>
    </xf>
    <xf numFmtId="0" fontId="0" fillId="0" borderId="27" xfId="0" applyFont="1" applyBorder="1" applyAlignment="1" applyProtection="1">
      <alignment vertical="top" wrapText="1"/>
      <protection locked="0"/>
    </xf>
    <xf numFmtId="0" fontId="0" fillId="0" borderId="28" xfId="0" applyFont="1" applyBorder="1" applyAlignment="1" applyProtection="1">
      <alignment vertical="top" wrapText="1"/>
      <protection locked="0"/>
    </xf>
    <xf numFmtId="0" fontId="0" fillId="0" borderId="4" xfId="0" applyFont="1" applyBorder="1" applyAlignment="1" applyProtection="1">
      <alignment vertical="top" wrapText="1"/>
      <protection locked="0"/>
    </xf>
    <xf numFmtId="0" fontId="4" fillId="0" borderId="65" xfId="0" applyFont="1" applyBorder="1"/>
    <xf numFmtId="0" fontId="0" fillId="0" borderId="0" xfId="0" applyFont="1" applyFill="1" applyAlignment="1">
      <alignment horizontal="center" vertical="center"/>
    </xf>
    <xf numFmtId="0" fontId="0" fillId="0" borderId="0" xfId="0" applyFont="1" applyFill="1" applyAlignment="1" applyProtection="1">
      <alignment horizontal="center" vertical="center"/>
      <protection locked="0"/>
    </xf>
    <xf numFmtId="0" fontId="4" fillId="0" borderId="0" xfId="0" applyFont="1" applyFill="1"/>
    <xf numFmtId="16" fontId="0" fillId="0" borderId="0" xfId="0" quotePrefix="1" applyNumberFormat="1" applyFont="1" applyFill="1" applyAlignment="1" applyProtection="1">
      <alignment horizontal="center" vertical="center"/>
      <protection locked="0"/>
    </xf>
    <xf numFmtId="0" fontId="0" fillId="0" borderId="0" xfId="0" quotePrefix="1" applyFont="1" applyFill="1" applyAlignment="1" applyProtection="1">
      <alignment horizontal="center" vertical="center"/>
      <protection locked="0"/>
    </xf>
    <xf numFmtId="0" fontId="38" fillId="17" borderId="73" xfId="0" applyFont="1" applyFill="1" applyBorder="1" applyAlignment="1">
      <alignment horizontal="center"/>
    </xf>
    <xf numFmtId="167" fontId="38" fillId="17" borderId="68" xfId="3" applyFont="1" applyFill="1" applyBorder="1" applyAlignment="1">
      <alignment horizontal="center"/>
    </xf>
    <xf numFmtId="167" fontId="38" fillId="17" borderId="68" xfId="3" applyFont="1" applyFill="1" applyBorder="1" applyAlignment="1">
      <alignment horizontal="center" wrapText="1"/>
    </xf>
    <xf numFmtId="167" fontId="38" fillId="17" borderId="59" xfId="3" applyFont="1" applyFill="1" applyBorder="1" applyAlignment="1">
      <alignment horizontal="center"/>
    </xf>
    <xf numFmtId="0" fontId="38" fillId="17" borderId="74" xfId="0" applyFont="1" applyFill="1" applyBorder="1" applyAlignment="1">
      <alignment horizontal="center"/>
    </xf>
    <xf numFmtId="167" fontId="0" fillId="17" borderId="0" xfId="0" applyNumberFormat="1" applyFill="1" applyBorder="1"/>
    <xf numFmtId="0" fontId="0" fillId="17" borderId="53" xfId="0" applyFill="1" applyBorder="1"/>
    <xf numFmtId="0" fontId="0" fillId="17" borderId="0" xfId="0" applyFill="1" applyBorder="1"/>
    <xf numFmtId="0" fontId="38" fillId="17" borderId="75" xfId="0" applyFont="1" applyFill="1" applyBorder="1" applyAlignment="1">
      <alignment horizontal="center"/>
    </xf>
    <xf numFmtId="167" fontId="39" fillId="17" borderId="66" xfId="3" applyFont="1" applyFill="1" applyBorder="1"/>
    <xf numFmtId="167" fontId="39" fillId="17" borderId="76" xfId="3" applyFont="1" applyFill="1" applyBorder="1"/>
    <xf numFmtId="169" fontId="28" fillId="0" borderId="0" xfId="1" applyNumberFormat="1" applyFont="1"/>
    <xf numFmtId="0" fontId="43" fillId="0" borderId="0" xfId="2" applyFont="1"/>
    <xf numFmtId="0" fontId="29" fillId="0" borderId="0" xfId="0" applyFont="1" applyFill="1"/>
    <xf numFmtId="169" fontId="29" fillId="0" borderId="0" xfId="1" applyNumberFormat="1" applyFont="1"/>
    <xf numFmtId="169" fontId="32" fillId="0" borderId="0" xfId="1" applyNumberFormat="1" applyFont="1" applyAlignment="1">
      <alignment horizontal="center"/>
    </xf>
    <xf numFmtId="169" fontId="33" fillId="0" borderId="0" xfId="1" applyNumberFormat="1" applyFont="1"/>
    <xf numFmtId="169" fontId="29" fillId="0" borderId="0" xfId="0" applyNumberFormat="1" applyFont="1" applyFill="1"/>
    <xf numFmtId="169" fontId="32" fillId="0" borderId="0" xfId="1" applyNumberFormat="1" applyFont="1"/>
    <xf numFmtId="0" fontId="44" fillId="0" borderId="0" xfId="0" applyFont="1" applyFill="1"/>
    <xf numFmtId="169" fontId="35" fillId="0" borderId="43" xfId="1" applyNumberFormat="1" applyFont="1" applyBorder="1"/>
    <xf numFmtId="169" fontId="32" fillId="0" borderId="0" xfId="1" applyNumberFormat="1" applyFont="1" applyFill="1"/>
    <xf numFmtId="169" fontId="35" fillId="0" borderId="44" xfId="1" applyNumberFormat="1" applyFont="1" applyBorder="1"/>
    <xf numFmtId="0" fontId="30" fillId="2" borderId="0" xfId="0" applyFont="1" applyFill="1"/>
    <xf numFmtId="169" fontId="30" fillId="2" borderId="0" xfId="1" applyNumberFormat="1" applyFont="1" applyFill="1"/>
    <xf numFmtId="169" fontId="30" fillId="2" borderId="0" xfId="1" applyNumberFormat="1" applyFont="1" applyFill="1" applyAlignment="1"/>
    <xf numFmtId="0" fontId="45" fillId="2" borderId="0" xfId="2" applyFont="1" applyFill="1" applyAlignment="1">
      <alignment horizontal="left"/>
    </xf>
    <xf numFmtId="0" fontId="45" fillId="2" borderId="0" xfId="2" applyFont="1" applyFill="1"/>
    <xf numFmtId="0" fontId="46" fillId="2" borderId="0" xfId="2" applyFont="1" applyFill="1" applyAlignment="1">
      <alignment horizontal="left"/>
    </xf>
    <xf numFmtId="166" fontId="46" fillId="2" borderId="0" xfId="2" applyNumberFormat="1" applyFont="1" applyFill="1"/>
    <xf numFmtId="0" fontId="46" fillId="2" borderId="0" xfId="2" applyFont="1" applyFill="1"/>
    <xf numFmtId="1" fontId="47" fillId="0" borderId="0" xfId="2" applyNumberFormat="1" applyFont="1" applyBorder="1"/>
    <xf numFmtId="169" fontId="47" fillId="0" borderId="0" xfId="1" applyNumberFormat="1" applyFont="1" applyBorder="1"/>
    <xf numFmtId="0" fontId="0" fillId="18" borderId="0" xfId="0" applyFill="1"/>
    <xf numFmtId="169" fontId="47" fillId="0" borderId="66" xfId="1" applyNumberFormat="1" applyFont="1" applyBorder="1"/>
    <xf numFmtId="1" fontId="47" fillId="0" borderId="66" xfId="2" applyNumberFormat="1" applyFont="1" applyBorder="1"/>
    <xf numFmtId="169" fontId="0" fillId="0" borderId="0" xfId="1" applyNumberFormat="1" applyFont="1"/>
    <xf numFmtId="0" fontId="0" fillId="0" borderId="66" xfId="0" applyBorder="1"/>
    <xf numFmtId="14" fontId="0" fillId="0" borderId="66" xfId="0" applyNumberFormat="1" applyBorder="1"/>
    <xf numFmtId="169" fontId="0" fillId="0" borderId="66" xfId="1" applyNumberFormat="1" applyFont="1" applyBorder="1"/>
    <xf numFmtId="0" fontId="0" fillId="0" borderId="4" xfId="0" applyFont="1" applyBorder="1" applyAlignment="1" applyProtection="1">
      <alignment horizontal="left"/>
    </xf>
    <xf numFmtId="170" fontId="0" fillId="3" borderId="4" xfId="1" applyNumberFormat="1" applyFont="1" applyFill="1" applyBorder="1" applyProtection="1">
      <protection locked="0"/>
    </xf>
    <xf numFmtId="170" fontId="0" fillId="0" borderId="4" xfId="1" applyNumberFormat="1" applyFont="1" applyFill="1" applyBorder="1" applyProtection="1">
      <protection locked="0"/>
    </xf>
    <xf numFmtId="0" fontId="48" fillId="2" borderId="0" xfId="2" applyFont="1" applyFill="1" applyAlignment="1">
      <alignment horizontal="left"/>
    </xf>
    <xf numFmtId="169" fontId="0" fillId="5" borderId="0" xfId="1" applyNumberFormat="1" applyFont="1" applyFill="1"/>
    <xf numFmtId="14" fontId="0" fillId="18" borderId="0" xfId="0" applyNumberFormat="1" applyFill="1"/>
    <xf numFmtId="169" fontId="0" fillId="18" borderId="0" xfId="1" applyNumberFormat="1" applyFont="1" applyFill="1"/>
    <xf numFmtId="169" fontId="47" fillId="18" borderId="0" xfId="1" applyNumberFormat="1" applyFont="1" applyFill="1" applyBorder="1"/>
    <xf numFmtId="1" fontId="47" fillId="18" borderId="0" xfId="2" applyNumberFormat="1" applyFont="1" applyFill="1" applyBorder="1"/>
    <xf numFmtId="0" fontId="48" fillId="2" borderId="66" xfId="2" applyFont="1" applyFill="1" applyBorder="1" applyAlignment="1">
      <alignment horizontal="left"/>
    </xf>
    <xf numFmtId="0" fontId="32" fillId="0" borderId="66" xfId="0" applyFont="1" applyBorder="1"/>
    <xf numFmtId="1" fontId="47" fillId="0" borderId="0" xfId="2" applyNumberFormat="1" applyFont="1" applyFill="1" applyBorder="1"/>
    <xf numFmtId="0" fontId="35" fillId="2" borderId="0" xfId="0" applyFont="1" applyFill="1"/>
    <xf numFmtId="14" fontId="32" fillId="0" borderId="0" xfId="0" applyNumberFormat="1" applyFont="1"/>
    <xf numFmtId="172" fontId="32" fillId="0" borderId="0" xfId="0" applyNumberFormat="1" applyFont="1"/>
    <xf numFmtId="169" fontId="33" fillId="0" borderId="0" xfId="1" applyNumberFormat="1" applyFont="1" applyBorder="1"/>
    <xf numFmtId="0" fontId="0" fillId="0" borderId="63" xfId="0" applyBorder="1"/>
    <xf numFmtId="14" fontId="0" fillId="0" borderId="63" xfId="0" applyNumberFormat="1" applyBorder="1"/>
    <xf numFmtId="169" fontId="0" fillId="0" borderId="63" xfId="1" applyNumberFormat="1" applyFont="1" applyBorder="1"/>
    <xf numFmtId="169" fontId="33" fillId="0" borderId="63" xfId="1" applyNumberFormat="1" applyFont="1" applyBorder="1"/>
    <xf numFmtId="0" fontId="32" fillId="0" borderId="63" xfId="0" applyFont="1" applyBorder="1"/>
    <xf numFmtId="0" fontId="48" fillId="2" borderId="63" xfId="2" applyFont="1" applyFill="1" applyBorder="1" applyAlignment="1">
      <alignment horizontal="left"/>
    </xf>
    <xf numFmtId="0" fontId="33" fillId="0" borderId="63" xfId="2" applyFont="1" applyBorder="1"/>
    <xf numFmtId="169" fontId="0" fillId="0" borderId="65" xfId="1" applyNumberFormat="1" applyFont="1" applyFill="1" applyBorder="1"/>
    <xf numFmtId="0" fontId="33" fillId="0" borderId="0" xfId="2" applyFont="1" applyFill="1"/>
    <xf numFmtId="0" fontId="27" fillId="2" borderId="1" xfId="0" applyFont="1" applyFill="1" applyBorder="1"/>
    <xf numFmtId="169" fontId="35" fillId="2" borderId="1" xfId="1" quotePrefix="1" applyNumberFormat="1" applyFont="1" applyFill="1" applyBorder="1"/>
    <xf numFmtId="169" fontId="33" fillId="0" borderId="0" xfId="1" applyNumberFormat="1" applyFont="1" applyFill="1"/>
    <xf numFmtId="169" fontId="28" fillId="0" borderId="0" xfId="1" applyNumberFormat="1" applyFont="1" applyFill="1"/>
    <xf numFmtId="0" fontId="22" fillId="2" borderId="0" xfId="0" applyFont="1" applyFill="1" applyAlignment="1">
      <alignment horizontal="left" vertical="top" wrapText="1"/>
    </xf>
    <xf numFmtId="0" fontId="13" fillId="0" borderId="0" xfId="0" applyFont="1" applyFill="1" applyAlignment="1">
      <alignment horizontal="left" vertical="top" wrapText="1"/>
    </xf>
    <xf numFmtId="0" fontId="13" fillId="0" borderId="0" xfId="0" applyFont="1" applyAlignment="1">
      <alignment horizontal="left" vertical="top" wrapText="1"/>
    </xf>
    <xf numFmtId="0" fontId="16" fillId="0" borderId="0" xfId="0" applyFont="1" applyAlignment="1" applyProtection="1">
      <alignment horizontal="left" wrapText="1"/>
      <protection locked="0"/>
    </xf>
    <xf numFmtId="0" fontId="21" fillId="2" borderId="0" xfId="0" applyFont="1" applyFill="1" applyBorder="1" applyAlignment="1" applyProtection="1">
      <alignment horizontal="center" vertical="center"/>
      <protection locked="0"/>
    </xf>
    <xf numFmtId="0" fontId="22" fillId="2" borderId="0" xfId="0" applyFont="1" applyFill="1" applyBorder="1" applyAlignment="1">
      <alignment horizontal="center" vertical="center"/>
    </xf>
    <xf numFmtId="0" fontId="23" fillId="2" borderId="0" xfId="0" applyFont="1" applyFill="1" applyBorder="1" applyAlignment="1">
      <alignment horizontal="center" vertical="center"/>
    </xf>
    <xf numFmtId="168" fontId="23" fillId="2" borderId="0" xfId="0" applyNumberFormat="1" applyFont="1" applyFill="1" applyBorder="1" applyAlignment="1" applyProtection="1">
      <alignment horizontal="center" vertical="center"/>
      <protection locked="0"/>
    </xf>
    <xf numFmtId="0" fontId="9" fillId="2" borderId="0" xfId="0" applyFont="1" applyFill="1" applyBorder="1" applyAlignment="1">
      <alignment horizontal="center" vertical="center" wrapText="1"/>
    </xf>
    <xf numFmtId="0" fontId="0" fillId="0" borderId="16" xfId="0" applyFont="1" applyBorder="1" applyAlignment="1" applyProtection="1">
      <alignment horizontal="left" vertical="top" wrapText="1"/>
      <protection locked="0"/>
    </xf>
    <xf numFmtId="0" fontId="0" fillId="0" borderId="17" xfId="0" applyFont="1" applyBorder="1" applyAlignment="1" applyProtection="1">
      <alignment horizontal="left" vertical="top" wrapText="1"/>
      <protection locked="0"/>
    </xf>
    <xf numFmtId="0" fontId="0" fillId="0" borderId="20" xfId="0" applyFont="1" applyBorder="1" applyAlignment="1" applyProtection="1">
      <alignment horizontal="left" vertical="top" wrapText="1"/>
      <protection locked="0"/>
    </xf>
    <xf numFmtId="0" fontId="0" fillId="0" borderId="22" xfId="0" applyFont="1" applyBorder="1" applyAlignment="1" applyProtection="1">
      <alignment horizontal="left" vertical="top" wrapText="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9" fillId="2" borderId="0" xfId="0" applyFont="1" applyFill="1" applyAlignment="1" applyProtection="1">
      <alignment horizontal="left" vertical="top" wrapText="1"/>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0" fillId="0" borderId="9" xfId="0" applyFont="1" applyBorder="1" applyAlignment="1" applyProtection="1">
      <alignment horizontal="left" vertical="center" wrapText="1" indent="1"/>
      <protection locked="0"/>
    </xf>
    <xf numFmtId="0" fontId="0" fillId="0" borderId="10" xfId="0" applyFont="1" applyBorder="1" applyAlignment="1" applyProtection="1">
      <alignment horizontal="left" vertical="center" wrapText="1" indent="1"/>
      <protection locked="0"/>
    </xf>
    <xf numFmtId="0" fontId="0" fillId="0" borderId="11" xfId="0" applyFont="1" applyBorder="1" applyAlignment="1" applyProtection="1">
      <alignment horizontal="left" vertical="center" wrapText="1" indent="1"/>
      <protection locked="0"/>
    </xf>
    <xf numFmtId="0" fontId="20" fillId="0" borderId="16" xfId="0" applyFont="1" applyBorder="1" applyAlignment="1">
      <alignment horizontal="left"/>
    </xf>
    <xf numFmtId="0" fontId="20" fillId="0" borderId="17" xfId="0" applyFont="1" applyBorder="1" applyAlignment="1">
      <alignment horizontal="left"/>
    </xf>
    <xf numFmtId="0" fontId="20" fillId="0" borderId="23" xfId="0" applyFont="1" applyBorder="1" applyAlignment="1">
      <alignment horizontal="left"/>
    </xf>
    <xf numFmtId="0" fontId="20" fillId="0" borderId="24" xfId="0" applyFont="1" applyBorder="1" applyAlignment="1">
      <alignment horizontal="left"/>
    </xf>
    <xf numFmtId="0" fontId="0" fillId="0" borderId="18" xfId="0" applyFont="1" applyBorder="1" applyAlignment="1" applyProtection="1">
      <alignment horizontal="left" vertical="top" wrapText="1"/>
      <protection locked="0"/>
    </xf>
    <xf numFmtId="0" fontId="0" fillId="0" borderId="19" xfId="0" applyFont="1" applyBorder="1" applyAlignment="1" applyProtection="1">
      <alignment horizontal="left" vertical="top" wrapText="1"/>
      <protection locked="0"/>
    </xf>
    <xf numFmtId="0" fontId="0" fillId="0" borderId="69" xfId="0" applyFont="1" applyBorder="1" applyAlignment="1" applyProtection="1">
      <alignment horizontal="left" vertical="top" wrapText="1"/>
      <protection locked="0"/>
    </xf>
    <xf numFmtId="0" fontId="0" fillId="0" borderId="70" xfId="0" applyFont="1" applyBorder="1" applyAlignment="1" applyProtection="1">
      <alignment horizontal="left" vertical="top" wrapText="1"/>
      <protection locked="0"/>
    </xf>
    <xf numFmtId="0" fontId="0" fillId="0" borderId="71" xfId="0" applyFont="1" applyBorder="1" applyAlignment="1" applyProtection="1">
      <alignment horizontal="left" vertical="top" wrapText="1"/>
      <protection locked="0"/>
    </xf>
    <xf numFmtId="0" fontId="0" fillId="0" borderId="72"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0" fontId="0" fillId="0" borderId="28" xfId="0" applyFont="1" applyBorder="1" applyAlignment="1" applyProtection="1">
      <alignment horizontal="left" vertical="top" wrapText="1"/>
      <protection locked="0"/>
    </xf>
    <xf numFmtId="0" fontId="10" fillId="0" borderId="23" xfId="0" applyFont="1" applyBorder="1" applyAlignment="1">
      <alignment horizontal="left"/>
    </xf>
    <xf numFmtId="0" fontId="10" fillId="0" borderId="24" xfId="0" applyFont="1" applyBorder="1" applyAlignment="1">
      <alignment horizontal="left"/>
    </xf>
    <xf numFmtId="0" fontId="4" fillId="0" borderId="0" xfId="0" applyFont="1" applyBorder="1" applyAlignment="1" applyProtection="1">
      <alignment horizontal="center" vertical="center" textRotation="90"/>
      <protection locked="0"/>
    </xf>
    <xf numFmtId="0" fontId="4" fillId="0" borderId="0" xfId="0" applyFont="1" applyBorder="1" applyAlignment="1">
      <alignment horizontal="center" vertical="center" textRotation="90"/>
    </xf>
    <xf numFmtId="0" fontId="21" fillId="2" borderId="0" xfId="0" applyFont="1" applyFill="1" applyBorder="1" applyAlignment="1" applyProtection="1">
      <alignment horizontal="center"/>
      <protection locked="0"/>
    </xf>
    <xf numFmtId="0" fontId="22" fillId="2" borderId="0" xfId="0" applyFont="1" applyFill="1" applyBorder="1" applyAlignment="1">
      <alignment horizontal="center"/>
    </xf>
    <xf numFmtId="0" fontId="23" fillId="2" borderId="0" xfId="0" applyFont="1" applyFill="1" applyBorder="1" applyAlignment="1">
      <alignment horizontal="center"/>
    </xf>
    <xf numFmtId="168" fontId="23" fillId="2" borderId="0" xfId="0" applyNumberFormat="1" applyFont="1" applyFill="1" applyBorder="1" applyAlignment="1" applyProtection="1">
      <alignment horizontal="center"/>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0" fillId="0" borderId="9" xfId="0" applyFont="1" applyFill="1" applyBorder="1" applyAlignment="1" applyProtection="1">
      <alignment horizontal="left" vertical="center" wrapText="1" indent="1"/>
      <protection locked="0"/>
    </xf>
    <xf numFmtId="0" fontId="0" fillId="0" borderId="10" xfId="0" applyFont="1" applyFill="1" applyBorder="1" applyAlignment="1" applyProtection="1">
      <alignment horizontal="left" vertical="center" wrapText="1" indent="1"/>
      <protection locked="0"/>
    </xf>
    <xf numFmtId="0" fontId="0" fillId="0" borderId="11" xfId="0" applyFont="1" applyFill="1" applyBorder="1" applyAlignment="1" applyProtection="1">
      <alignment horizontal="left" vertical="center" wrapText="1" indent="1"/>
      <protection locked="0"/>
    </xf>
    <xf numFmtId="0" fontId="24" fillId="2" borderId="0" xfId="0" applyFont="1" applyFill="1" applyBorder="1" applyAlignment="1">
      <alignment horizontal="center"/>
    </xf>
    <xf numFmtId="0" fontId="4" fillId="0" borderId="0" xfId="0" applyFont="1" applyFill="1" applyBorder="1" applyAlignment="1" applyProtection="1">
      <alignment horizontal="center" vertical="center" textRotation="90"/>
      <protection locked="0"/>
    </xf>
    <xf numFmtId="0" fontId="0" fillId="0" borderId="7" xfId="0" applyFill="1" applyBorder="1" applyAlignment="1" applyProtection="1">
      <alignment horizontal="left" vertical="top" wrapText="1"/>
      <protection locked="0"/>
    </xf>
    <xf numFmtId="0" fontId="0" fillId="0" borderId="29"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30"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164" fontId="0" fillId="0" borderId="4"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37"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38" xfId="0" applyFont="1" applyFill="1" applyBorder="1" applyAlignment="1" applyProtection="1">
      <alignment horizontal="left" vertical="top" wrapText="1"/>
    </xf>
    <xf numFmtId="0" fontId="0" fillId="0" borderId="39" xfId="0" applyFont="1" applyFill="1" applyBorder="1" applyAlignment="1" applyProtection="1">
      <alignment horizontal="left" vertical="top" wrapText="1"/>
    </xf>
    <xf numFmtId="0" fontId="0" fillId="0" borderId="40" xfId="0" applyFont="1" applyFill="1" applyBorder="1" applyAlignment="1" applyProtection="1">
      <alignment horizontal="left" vertical="top" wrapText="1"/>
    </xf>
    <xf numFmtId="0" fontId="0" fillId="0" borderId="41" xfId="0" applyFont="1" applyFill="1" applyBorder="1" applyAlignment="1" applyProtection="1">
      <alignment horizontal="left" vertical="top" wrapText="1"/>
    </xf>
    <xf numFmtId="0" fontId="0" fillId="0" borderId="3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9" fillId="2" borderId="0" xfId="0" applyFont="1" applyFill="1" applyBorder="1" applyAlignment="1">
      <alignment horizontal="center"/>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23" xfId="0" applyFont="1" applyBorder="1" applyAlignment="1" applyProtection="1">
      <alignment horizontal="left" vertical="top" wrapText="1"/>
      <protection locked="0"/>
    </xf>
    <xf numFmtId="0" fontId="0" fillId="0" borderId="33" xfId="0" applyFont="1" applyBorder="1" applyAlignment="1" applyProtection="1">
      <alignment horizontal="left" vertical="top" wrapText="1"/>
      <protection locked="0"/>
    </xf>
    <xf numFmtId="0" fontId="0" fillId="0" borderId="24" xfId="0" applyFont="1" applyBorder="1" applyAlignment="1" applyProtection="1">
      <alignment horizontal="left" vertical="top" wrapText="1"/>
      <protection locked="0"/>
    </xf>
    <xf numFmtId="0" fontId="3" fillId="0" borderId="12" xfId="0" applyFont="1" applyFill="1" applyBorder="1" applyAlignment="1" applyProtection="1">
      <alignment horizontal="left" wrapText="1"/>
      <protection locked="0"/>
    </xf>
    <xf numFmtId="0" fontId="3" fillId="0" borderId="14"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9" fillId="2" borderId="0" xfId="0" applyFont="1" applyFill="1" applyBorder="1" applyAlignment="1" applyProtection="1">
      <alignment horizontal="center"/>
      <protection locked="0"/>
    </xf>
    <xf numFmtId="0" fontId="0" fillId="0" borderId="31" xfId="0" applyFont="1" applyBorder="1" applyAlignment="1" applyProtection="1">
      <alignment horizontal="left" vertical="top" wrapText="1"/>
      <protection locked="0"/>
    </xf>
    <xf numFmtId="0" fontId="0" fillId="0" borderId="29" xfId="0" applyFont="1" applyBorder="1" applyAlignment="1" applyProtection="1">
      <alignment horizontal="left" vertical="top" wrapText="1"/>
      <protection locked="0"/>
    </xf>
    <xf numFmtId="0" fontId="0" fillId="0" borderId="32" xfId="0" applyFont="1" applyBorder="1" applyAlignment="1" applyProtection="1">
      <alignment horizontal="left" vertical="top" wrapText="1"/>
      <protection locked="0"/>
    </xf>
    <xf numFmtId="0" fontId="0" fillId="0" borderId="21" xfId="0" applyFont="1" applyBorder="1" applyAlignment="1" applyProtection="1">
      <alignment horizontal="left" vertical="top" wrapText="1"/>
      <protection locked="0"/>
    </xf>
    <xf numFmtId="0" fontId="36" fillId="0" borderId="0" xfId="0" applyFont="1" applyAlignment="1">
      <alignment horizontal="center" wrapText="1"/>
    </xf>
    <xf numFmtId="0" fontId="2" fillId="4" borderId="0" xfId="0" applyFont="1" applyFill="1" applyAlignment="1">
      <alignment horizontal="center"/>
    </xf>
  </cellXfs>
  <cellStyles count="5">
    <cellStyle name="Comma" xfId="1" builtinId="3"/>
    <cellStyle name="Comma 2" xfId="3"/>
    <cellStyle name="Currency 2" xfId="4"/>
    <cellStyle name="Normal" xfId="0" builtinId="0"/>
    <cellStyle name="Normal 2" xfId="2"/>
  </cellStyles>
  <dxfs count="2">
    <dxf>
      <fill>
        <patternFill patternType="none">
          <bgColor auto="1"/>
        </patternFill>
      </fill>
    </dxf>
    <dxf>
      <font>
        <name val="Verdana"/>
        <scheme val="none"/>
      </font>
    </dxf>
  </dxfs>
  <tableStyles count="0" defaultTableStyle="TableStyleMedium2" defaultPivotStyle="PivotStyleLight16"/>
  <colors>
    <mruColors>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190499</xdr:rowOff>
    </xdr:from>
    <xdr:to>
      <xdr:col>5</xdr:col>
      <xdr:colOff>19050</xdr:colOff>
      <xdr:row>13</xdr:row>
      <xdr:rowOff>0</xdr:rowOff>
    </xdr:to>
    <xdr:sp macro="" textlink="">
      <xdr:nvSpPr>
        <xdr:cNvPr id="2" name="TextBox 10">
          <a:extLst>
            <a:ext uri="{FF2B5EF4-FFF2-40B4-BE49-F238E27FC236}">
              <a16:creationId xmlns:a16="http://schemas.microsoft.com/office/drawing/2014/main" xmlns="" id="{00000000-0008-0000-0300-000002000000}"/>
            </a:ext>
          </a:extLst>
        </xdr:cNvPr>
        <xdr:cNvSpPr txBox="1"/>
      </xdr:nvSpPr>
      <xdr:spPr>
        <a:xfrm>
          <a:off x="5019675" y="2162174"/>
          <a:ext cx="4067175" cy="1"/>
        </a:xfrm>
        <a:prstGeom prst="rect">
          <a:avLst/>
        </a:prstGeom>
        <a:ln w="127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wrap="square" rtlCol="0" anchor="t">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NZ" sz="1100"/>
        </a:p>
      </xdr:txBody>
    </xdr:sp>
    <xdr:clientData/>
  </xdr:twoCellAnchor>
  <xdr:twoCellAnchor editAs="oneCell">
    <xdr:from>
      <xdr:col>3</xdr:col>
      <xdr:colOff>276225</xdr:colOff>
      <xdr:row>87</xdr:row>
      <xdr:rowOff>114300</xdr:rowOff>
    </xdr:from>
    <xdr:to>
      <xdr:col>3</xdr:col>
      <xdr:colOff>567055</xdr:colOff>
      <xdr:row>88</xdr:row>
      <xdr:rowOff>186055</xdr:rowOff>
    </xdr:to>
    <xdr:pic>
      <xdr:nvPicPr>
        <xdr:cNvPr id="9" name="Picture 8" descr="https://lh4.ggpht.com/A6Btb8qeUFNo0yIi-iv78aXWfkm_p9juAvDSHm3np_aSYhgvb-qp3bx6EPcdSNa10w=w124">
          <a:extLst>
            <a:ext uri="{FF2B5EF4-FFF2-40B4-BE49-F238E27FC236}">
              <a16:creationId xmlns:a16="http://schemas.microsoft.com/office/drawing/2014/main" xmlns="" id="{00000000-0008-0000-03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35232975"/>
          <a:ext cx="290830" cy="262255"/>
        </a:xfrm>
        <a:prstGeom prst="rect">
          <a:avLst/>
        </a:prstGeom>
        <a:noFill/>
        <a:ln>
          <a:noFill/>
        </a:ln>
      </xdr:spPr>
    </xdr:pic>
    <xdr:clientData/>
  </xdr:twoCellAnchor>
  <xdr:twoCellAnchor editAs="oneCell">
    <xdr:from>
      <xdr:col>3</xdr:col>
      <xdr:colOff>285750</xdr:colOff>
      <xdr:row>91</xdr:row>
      <xdr:rowOff>171450</xdr:rowOff>
    </xdr:from>
    <xdr:to>
      <xdr:col>3</xdr:col>
      <xdr:colOff>540385</xdr:colOff>
      <xdr:row>93</xdr:row>
      <xdr:rowOff>29845</xdr:rowOff>
    </xdr:to>
    <xdr:pic>
      <xdr:nvPicPr>
        <xdr:cNvPr id="10" name="Picture 9" descr="http://icons.iconarchive.com/icons/fasticon/iphone-style-social/256/Twitter-icon.png">
          <a:extLst>
            <a:ext uri="{FF2B5EF4-FFF2-40B4-BE49-F238E27FC236}">
              <a16:creationId xmlns:a16="http://schemas.microsoft.com/office/drawing/2014/main" xmlns="" id="{00000000-0008-0000-03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7300" y="36052125"/>
          <a:ext cx="254635" cy="2393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705972</xdr:colOff>
      <xdr:row>0</xdr:row>
      <xdr:rowOff>0</xdr:rowOff>
    </xdr:from>
    <xdr:to>
      <xdr:col>4</xdr:col>
      <xdr:colOff>493060</xdr:colOff>
      <xdr:row>3</xdr:row>
      <xdr:rowOff>44824</xdr:rowOff>
    </xdr:to>
    <xdr:pic>
      <xdr:nvPicPr>
        <xdr:cNvPr id="2" name="Picture 1" descr="te totara pta logo small.jpg">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a:stretch>
          <a:fillRect/>
        </a:stretch>
      </xdr:blipFill>
      <xdr:spPr>
        <a:xfrm>
          <a:off x="3649197" y="0"/>
          <a:ext cx="1701613" cy="587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648823</xdr:colOff>
      <xdr:row>0</xdr:row>
      <xdr:rowOff>28575</xdr:rowOff>
    </xdr:from>
    <xdr:to>
      <xdr:col>2</xdr:col>
      <xdr:colOff>19050</xdr:colOff>
      <xdr:row>3</xdr:row>
      <xdr:rowOff>0</xdr:rowOff>
    </xdr:to>
    <xdr:pic>
      <xdr:nvPicPr>
        <xdr:cNvPr id="2" name="Picture 1" descr="te totara pta logo small.jpg">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a:stretch>
          <a:fillRect/>
        </a:stretch>
      </xdr:blipFill>
      <xdr:spPr>
        <a:xfrm>
          <a:off x="3582523" y="28575"/>
          <a:ext cx="1322852" cy="523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linadheda/Documents/PTA/PTA%20Accounts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linadheda/AppData/Local/Microsoft/Windows/INetCache/Content.Outlook/55QZVN9F/Copy%20of%20PTA%20Finances%2030%2006%202016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Summary - 3 Dec"/>
      <sheetName val="as at 31 Dec 2016"/>
      <sheetName val="31 December 2016"/>
      <sheetName val="as at 14 Dec"/>
      <sheetName val="Expense_Disco _ice block cost "/>
      <sheetName val="Account Summary - 30 Nov"/>
      <sheetName val="Account Summary - 20 Nov 2016"/>
      <sheetName val="Accounts Summary - 30 Sept 2016"/>
      <sheetName val="Sheet2"/>
      <sheetName val="Sheet3"/>
      <sheetName val="Revenue_Raffle income"/>
      <sheetName val="Revenue_Raffle income (2)"/>
      <sheetName val="As at 10 Dec"/>
      <sheetName val="Society Account"/>
      <sheetName val="Business Saver"/>
      <sheetName val="Sheet1"/>
    </sheetNames>
    <sheetDataSet>
      <sheetData sheetId="0"/>
      <sheetData sheetId="1"/>
      <sheetData sheetId="2"/>
      <sheetData sheetId="3"/>
      <sheetData sheetId="4"/>
      <sheetData sheetId="5"/>
      <sheetData sheetId="6">
        <row r="40">
          <cell r="H40">
            <v>-195.62</v>
          </cell>
        </row>
      </sheetData>
      <sheetData sheetId="7"/>
      <sheetData sheetId="8"/>
      <sheetData sheetId="9"/>
      <sheetData sheetId="10"/>
      <sheetData sheetId="11"/>
      <sheetData sheetId="12"/>
      <sheetData sheetId="13">
        <row r="72">
          <cell r="M72">
            <v>32725.18</v>
          </cell>
        </row>
      </sheetData>
      <sheetData sheetId="14">
        <row r="1">
          <cell r="N1">
            <v>219.37000000000003</v>
          </cell>
          <cell r="P1">
            <v>-40000</v>
          </cell>
        </row>
        <row r="14">
          <cell r="J14">
            <v>16.010000000000002</v>
          </cell>
        </row>
      </sheetData>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Receipts Total "/>
      <sheetName val="Bank Transactions"/>
      <sheetName val="Bank Transactions Savings Accou"/>
      <sheetName val="Cover Page "/>
      <sheetName val="Profit &amp; Loss"/>
      <sheetName val="Balance Sheet"/>
      <sheetName val="Notes to the Accounts"/>
      <sheetName val="Chocolates"/>
      <sheetName val="Sausage Sizzle"/>
      <sheetName val="Disco"/>
      <sheetName val="Entertainment"/>
      <sheetName val="Quiz Night"/>
      <sheetName val="Quiz Sponsors"/>
      <sheetName val="Net Interest"/>
      <sheetName val="Iceblock"/>
      <sheetName val="Grants SBS Draw"/>
      <sheetName val="School DVD sale"/>
      <sheetName val="Cookbook"/>
      <sheetName val="Pizza Lunches"/>
      <sheetName val="Sausages budget"/>
      <sheetName val="Sheet3"/>
    </sheetNames>
    <sheetDataSet>
      <sheetData sheetId="0">
        <row r="1">
          <cell r="A1" t="str">
            <v>Te Totara Primary School PTA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nalinadheda/Documents/PTA/PTA%20Accountsxlsx.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alina Dheda" refreshedDate="42767.916206018519" createdVersion="5" refreshedVersion="5" minRefreshableVersion="3" recordCount="71">
  <cacheSource type="worksheet">
    <worksheetSource ref="A1:L72" sheet="Society Account" r:id="rId2"/>
  </cacheSource>
  <cacheFields count="12">
    <cacheField name="Account" numFmtId="0">
      <sharedItems containsBlank="1" count="2">
        <s v="12-3171-0277833-000"/>
        <m/>
      </sharedItems>
    </cacheField>
    <cacheField name="Account Name" numFmtId="0">
      <sharedItems/>
    </cacheField>
    <cacheField name="Transaction Date" numFmtId="14">
      <sharedItems containsSemiMixedTypes="0" containsNonDate="0" containsDate="1" containsString="0" minDate="2016-02-22T00:00:00" maxDate="2016-12-24T00:00:00"/>
    </cacheField>
    <cacheField name="Amount" numFmtId="0">
      <sharedItems containsSemiMixedTypes="0" containsString="0" containsNumber="1" minValue="-4627.07" maxValue="8195.6"/>
    </cacheField>
    <cacheField name="Particulars" numFmtId="0">
      <sharedItems containsDate="1" containsBlank="1" containsMixedTypes="1" minDate="2016-11-25T00:00:00" maxDate="2016-11-26T00:00:00" count="41">
        <s v="Reagan Piso"/>
        <s v="TTPS Tsf"/>
        <m/>
        <s v="TTPS PTA"/>
        <s v="Your Health"/>
        <s v="Disco"/>
        <s v="Refund doubl"/>
        <s v="Disco flash"/>
        <s v="PTA reimbur"/>
        <s v="Meena"/>
        <s v="Donation"/>
        <s v="BAKESALE"/>
        <s v="Reimb Anna"/>
        <s v="Cookbook"/>
        <s v="Netball"/>
        <s v="Te Totara"/>
        <s v="Cashflow"/>
        <s v="SMITHS"/>
        <s v="ASB gift"/>
        <s v="Iceblocks"/>
        <s v="Candy"/>
        <s v="Disco costs"/>
        <s v="Correction"/>
        <s v="Disco-pizza"/>
        <s v="Disco/Iceblo"/>
        <s v="Disco-Gilmou"/>
        <s v="RaffleTicket"/>
        <s v="Disco-lights"/>
        <s v="Lucas Qin"/>
        <s v="Raffle Tick"/>
        <s v="hayley raffl"/>
        <d v="2016-11-25T00:00:00"/>
        <s v="Ice blocks"/>
        <s v="Jacob batey"/>
        <s v="ENTERTAINMEN"/>
        <s v="raffle"/>
        <s v="Alstra2012"/>
        <s v="Refund"/>
        <s v="Keg Room"/>
        <s v="Reimbursment"/>
        <s v="Raffle costs"/>
      </sharedItems>
    </cacheField>
    <cacheField name="Code" numFmtId="0">
      <sharedItems containsDate="1" containsBlank="1" containsMixedTypes="1" minDate="2016-11-23T00:00:00" maxDate="2016-11-29T00:00:00"/>
    </cacheField>
    <cacheField name="Reference" numFmtId="0">
      <sharedItems containsBlank="1" containsMixedTypes="1" containsNumber="1" containsInteger="1" minValue="810050" maxValue="810051" count="39">
        <s v="School fee"/>
        <s v="Swimming"/>
        <s v="Mathletics"/>
        <s v="used"/>
        <m/>
        <s v="Anna Smart"/>
        <n v="810050"/>
        <s v="disco"/>
        <s v="Donation"/>
        <s v="Cookbook"/>
        <s v="Sayers"/>
        <s v="Reim costs"/>
        <s v="Kits"/>
        <s v="food bank"/>
        <s v="raffles"/>
        <s v="Bag 7238115"/>
        <s v="Coffee trail"/>
        <s v="mufti day"/>
        <s v="Ice Blocks"/>
        <s v="FESTIVAL $"/>
        <s v="iceblock"/>
        <s v="inv1427,4843"/>
        <s v="56 Reimb"/>
        <s v="FLOAT"/>
        <n v="810051"/>
        <s v="57 Reimb"/>
        <s v="Reimb 58"/>
        <s v="Raffle"/>
        <s v="raffles x 10"/>
        <s v="Room 13"/>
        <s v="room 15"/>
        <s v="Mufti"/>
        <s v="COMM.155025"/>
        <s v="Raffle Donat"/>
        <s v="59 Reimb"/>
        <s v="60 Reimb"/>
        <s v="ICEBLOCKS"/>
        <s v="Reimb 61"/>
        <s v="Reimb 62"/>
      </sharedItems>
    </cacheField>
    <cacheField name="Other Party" numFmtId="0">
      <sharedItems containsBlank="1"/>
    </cacheField>
    <cacheField name="Tran Type Number" numFmtId="0">
      <sharedItems containsSemiMixedTypes="0" containsString="0" containsNumber="1" containsInteger="1" minValue="39" maxValue="90"/>
    </cacheField>
    <cacheField name="Balance" numFmtId="0">
      <sharedItems containsSemiMixedTypes="0" containsString="0" containsNumber="1" minValue="4834.74" maxValue="32897.129999999997"/>
    </cacheField>
    <cacheField name="Ref" numFmtId="0">
      <sharedItems count="32">
        <s v="In/Out"/>
        <s v="Annual fee"/>
        <s v="Social PTA night"/>
        <s v="Disco float"/>
        <s v="Disco deposit"/>
        <s v="Donation In"/>
        <s v="Carboot"/>
        <s v="Disco lights"/>
        <s v="Disco food"/>
        <s v="Disco drinks"/>
        <s v="Disco exp"/>
        <s v="PJ day"/>
        <s v="Raffle"/>
        <s v="Bake sale"/>
        <s v="Raffel"/>
        <s v="Cookbook"/>
        <s v="Netball"/>
        <s v="Trasfer"/>
        <s v="Iceblock Deposit"/>
        <s v="Cheesecake"/>
        <s v="PTA Pop up cost"/>
        <s v="iceblock cost"/>
        <s v="Disco cost Oct"/>
        <s v="Disco sales"/>
        <s v="Correction"/>
        <s v="Donation Salvation Army"/>
        <s v="Disco /ice block cost Oct"/>
        <s v="Raffle costs"/>
        <s v="Raffle income"/>
        <s v="Mufti Day"/>
        <s v="Iceblock costs"/>
        <s v="Entertainment book"/>
      </sharedItems>
    </cacheField>
    <cacheField name="Type" numFmtId="0">
      <sharedItems containsBlank="1" count="4">
        <s v="Expense"/>
        <s v="Revenue"/>
        <s v="Transfer"/>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1">
  <r>
    <x v="0"/>
    <s v="Society Cheque"/>
    <d v="2016-02-22T00:00:00"/>
    <n v="120"/>
    <x v="0"/>
    <s v="Room 31"/>
    <x v="0"/>
    <s v="Piso W P &amp; T"/>
    <n v="90"/>
    <n v="5416.26"/>
    <x v="0"/>
    <x v="0"/>
  </r>
  <r>
    <x v="0"/>
    <s v="Society Cheque"/>
    <d v="2016-02-22T00:00:00"/>
    <n v="60"/>
    <x v="0"/>
    <s v="Room 31"/>
    <x v="1"/>
    <s v="Piso W P &amp; T"/>
    <n v="90"/>
    <n v="5476.26"/>
    <x v="0"/>
    <x v="0"/>
  </r>
  <r>
    <x v="0"/>
    <s v="Society Cheque"/>
    <d v="2016-02-22T00:00:00"/>
    <n v="20"/>
    <x v="0"/>
    <s v="Room 31"/>
    <x v="2"/>
    <s v="Piso W P &amp; T"/>
    <n v="90"/>
    <n v="5496.26"/>
    <x v="0"/>
    <x v="0"/>
  </r>
  <r>
    <x v="0"/>
    <s v="Society Cheque"/>
    <d v="2016-03-17T00:00:00"/>
    <n v="-200"/>
    <x v="1"/>
    <s v="Incorrect ac"/>
    <x v="3"/>
    <s v="45 Te Totara Reimbur"/>
    <n v="39"/>
    <n v="5296.26"/>
    <x v="0"/>
    <x v="0"/>
  </r>
  <r>
    <x v="0"/>
    <s v="Society Cheque"/>
    <d v="2016-05-17T00:00:00"/>
    <n v="-102.22"/>
    <x v="2"/>
    <m/>
    <x v="4"/>
    <s v="46 Charities Service"/>
    <n v="39"/>
    <n v="5194.04"/>
    <x v="1"/>
    <x v="0"/>
  </r>
  <r>
    <x v="0"/>
    <s v="Society Cheque"/>
    <d v="2016-05-17T00:00:00"/>
    <n v="-59.3"/>
    <x v="3"/>
    <s v="Reimburse"/>
    <x v="5"/>
    <s v="47 Anna Smart Reimbu"/>
    <n v="39"/>
    <n v="5134.74"/>
    <x v="2"/>
    <x v="0"/>
  </r>
  <r>
    <x v="0"/>
    <s v="Society Cheque"/>
    <d v="2016-06-10T00:00:00"/>
    <n v="-300"/>
    <x v="2"/>
    <m/>
    <x v="6"/>
    <m/>
    <n v="41"/>
    <n v="4834.74"/>
    <x v="3"/>
    <x v="0"/>
  </r>
  <r>
    <x v="0"/>
    <s v="Society Cheque"/>
    <d v="2016-06-11T00:00:00"/>
    <n v="5102.3"/>
    <x v="2"/>
    <m/>
    <x v="7"/>
    <s v="Deposit"/>
    <n v="52"/>
    <n v="9937.0400000000009"/>
    <x v="4"/>
    <x v="1"/>
  </r>
  <r>
    <x v="0"/>
    <s v="Society Cheque"/>
    <d v="2016-06-13T00:00:00"/>
    <n v="50"/>
    <x v="4"/>
    <s v="NZ Flu Vac"/>
    <x v="8"/>
    <s v="SAYERS, MURRAY JOHN"/>
    <n v="90"/>
    <n v="9987.0400000000009"/>
    <x v="0"/>
    <x v="0"/>
  </r>
  <r>
    <x v="0"/>
    <s v="Society Cheque"/>
    <d v="2016-06-13T00:00:00"/>
    <n v="50"/>
    <x v="4"/>
    <s v="NZ Flu Vac"/>
    <x v="8"/>
    <s v="SAYERS, MURRAY JOHN"/>
    <n v="90"/>
    <n v="10037.040000000001"/>
    <x v="5"/>
    <x v="1"/>
  </r>
  <r>
    <x v="0"/>
    <s v="Society Cheque"/>
    <d v="2016-06-13T00:00:00"/>
    <n v="25"/>
    <x v="5"/>
    <s v="Carboot"/>
    <x v="9"/>
    <s v="LARSEN A L"/>
    <n v="90"/>
    <n v="10062.040000000001"/>
    <x v="6"/>
    <x v="1"/>
  </r>
  <r>
    <x v="0"/>
    <s v="Society Cheque"/>
    <d v="2016-06-13T00:00:00"/>
    <n v="-50"/>
    <x v="6"/>
    <s v="payment"/>
    <x v="10"/>
    <s v="52 Refund double pay"/>
    <n v="39"/>
    <n v="10012.040000000001"/>
    <x v="0"/>
    <x v="0"/>
  </r>
  <r>
    <x v="0"/>
    <s v="Society Cheque"/>
    <d v="2016-06-13T00:00:00"/>
    <n v="-755.25"/>
    <x v="7"/>
    <s v="lights"/>
    <x v="4"/>
    <s v="48 MISH Limited"/>
    <n v="39"/>
    <n v="9256.7900000000009"/>
    <x v="7"/>
    <x v="0"/>
  </r>
  <r>
    <x v="0"/>
    <s v="Society Cheque"/>
    <d v="2016-06-13T00:00:00"/>
    <n v="-745.88"/>
    <x v="8"/>
    <s v="Gilmourts"/>
    <x v="4"/>
    <s v="50 Reimbursement And"/>
    <n v="39"/>
    <n v="8510.91"/>
    <x v="8"/>
    <x v="0"/>
  </r>
  <r>
    <x v="0"/>
    <s v="Society Cheque"/>
    <d v="2016-06-13T00:00:00"/>
    <n v="-111.89"/>
    <x v="5"/>
    <s v="drinks"/>
    <x v="4"/>
    <s v="51 New World"/>
    <n v="39"/>
    <n v="8399.02"/>
    <x v="9"/>
    <x v="0"/>
  </r>
  <r>
    <x v="0"/>
    <s v="Society Cheque"/>
    <d v="2016-06-13T00:00:00"/>
    <n v="-49.93"/>
    <x v="9"/>
    <s v="Disco"/>
    <x v="11"/>
    <s v="49 Disco remib"/>
    <n v="39"/>
    <n v="8349.09"/>
    <x v="10"/>
    <x v="0"/>
  </r>
  <r>
    <x v="0"/>
    <s v="Society Cheque"/>
    <d v="2016-06-15T00:00:00"/>
    <n v="25"/>
    <x v="10"/>
    <s v="First Aid"/>
    <x v="12"/>
    <s v="BRYANT R M"/>
    <n v="90"/>
    <n v="8374.09"/>
    <x v="5"/>
    <x v="1"/>
  </r>
  <r>
    <x v="0"/>
    <s v="Society Cheque"/>
    <d v="2016-07-08T00:00:00"/>
    <n v="945.1"/>
    <x v="2"/>
    <m/>
    <x v="13"/>
    <s v="Deposit"/>
    <n v="52"/>
    <n v="9319.19"/>
    <x v="11"/>
    <x v="1"/>
  </r>
  <r>
    <x v="0"/>
    <s v="Society Cheque"/>
    <d v="2016-07-08T00:00:00"/>
    <n v="393.5"/>
    <x v="2"/>
    <m/>
    <x v="14"/>
    <s v="Deposit"/>
    <n v="52"/>
    <n v="9712.69"/>
    <x v="12"/>
    <x v="1"/>
  </r>
  <r>
    <x v="0"/>
    <s v="Society Cheque"/>
    <d v="2016-07-09T00:00:00"/>
    <n v="271.60000000000002"/>
    <x v="11"/>
    <m/>
    <x v="15"/>
    <s v="FastDeposit"/>
    <n v="52"/>
    <n v="9984.2900000000009"/>
    <x v="13"/>
    <x v="1"/>
  </r>
  <r>
    <x v="0"/>
    <s v="Society Cheque"/>
    <d v="2016-07-11T00:00:00"/>
    <n v="-75.3"/>
    <x v="12"/>
    <s v="Good Neighbo"/>
    <x v="4"/>
    <s v="53 Reim Anna"/>
    <n v="39"/>
    <n v="9908.99"/>
    <x v="2"/>
    <x v="0"/>
  </r>
  <r>
    <x v="0"/>
    <s v="Society Cheque"/>
    <d v="2016-07-11T00:00:00"/>
    <n v="-144.1"/>
    <x v="2"/>
    <m/>
    <x v="4"/>
    <s v="54 Reimb Nicky"/>
    <n v="39"/>
    <n v="9764.89"/>
    <x v="14"/>
    <x v="0"/>
  </r>
  <r>
    <x v="0"/>
    <s v="Society Cheque"/>
    <d v="2016-07-11T00:00:00"/>
    <n v="10"/>
    <x v="13"/>
    <m/>
    <x v="4"/>
    <s v="LARSEN A L"/>
    <n v="90"/>
    <n v="9774.89"/>
    <x v="15"/>
    <x v="1"/>
  </r>
  <r>
    <x v="0"/>
    <s v="Society Cheque"/>
    <d v="2016-07-12T00:00:00"/>
    <n v="100"/>
    <x v="14"/>
    <m/>
    <x v="16"/>
    <s v="EMMA"/>
    <n v="90"/>
    <n v="9874.89"/>
    <x v="16"/>
    <x v="1"/>
  </r>
  <r>
    <x v="0"/>
    <s v="Society Cheque"/>
    <d v="2016-07-14T00:00:00"/>
    <n v="14"/>
    <x v="2"/>
    <s v="08.07.2016"/>
    <x v="17"/>
    <s v="Deposit"/>
    <n v="52"/>
    <n v="9888.89"/>
    <x v="11"/>
    <x v="1"/>
  </r>
  <r>
    <x v="0"/>
    <s v="Society Cheque"/>
    <d v="2016-08-19T00:00:00"/>
    <n v="60"/>
    <x v="15"/>
    <s v="Refund"/>
    <x v="4"/>
    <s v="TE TOTARA PRIMARY SC"/>
    <n v="89"/>
    <n v="9948.89"/>
    <x v="5"/>
    <x v="1"/>
  </r>
  <r>
    <x v="0"/>
    <s v="Society Cheque"/>
    <d v="2016-08-23T00:00:00"/>
    <n v="-4627.07"/>
    <x v="16"/>
    <m/>
    <x v="4"/>
    <m/>
    <n v="45"/>
    <n v="5321.82"/>
    <x v="17"/>
    <x v="2"/>
  </r>
  <r>
    <x v="0"/>
    <s v="Society Cheque"/>
    <d v="2016-08-26T00:00:00"/>
    <n v="1085.4000000000001"/>
    <x v="2"/>
    <m/>
    <x v="18"/>
    <s v="Deposit"/>
    <n v="52"/>
    <n v="6407.22"/>
    <x v="18"/>
    <x v="1"/>
  </r>
  <r>
    <x v="0"/>
    <s v="Society Cheque"/>
    <d v="2016-08-29T00:00:00"/>
    <n v="190"/>
    <x v="17"/>
    <s v="CHEESECAKE"/>
    <x v="19"/>
    <s v="CHARTWELL HOSPITALIT"/>
    <n v="90"/>
    <n v="6597.22"/>
    <x v="19"/>
    <x v="1"/>
  </r>
  <r>
    <x v="0"/>
    <s v="Society Cheque"/>
    <d v="2016-09-12T00:00:00"/>
    <n v="-41.98"/>
    <x v="18"/>
    <s v="55 Reimb"/>
    <x v="4"/>
    <s v="55 A E Smart"/>
    <n v="39"/>
    <n v="6555.24"/>
    <x v="20"/>
    <x v="0"/>
  </r>
  <r>
    <x v="1"/>
    <s v="Society Cheque"/>
    <d v="2016-09-17T00:00:00"/>
    <n v="674.8"/>
    <x v="2"/>
    <s v="sales"/>
    <x v="20"/>
    <s v="Deposit"/>
    <n v="52"/>
    <n v="7230.04"/>
    <x v="18"/>
    <x v="1"/>
  </r>
  <r>
    <x v="1"/>
    <s v="Society Cheque"/>
    <d v="2016-10-13T00:00:00"/>
    <n v="-858"/>
    <x v="19"/>
    <s v="New World"/>
    <x v="21"/>
    <s v="56 New World Ice blo"/>
    <n v="39"/>
    <n v="6372.04"/>
    <x v="21"/>
    <x v="0"/>
  </r>
  <r>
    <x v="1"/>
    <s v="Society Cheque"/>
    <d v="2016-10-13T00:00:00"/>
    <n v="-200"/>
    <x v="20"/>
    <s v="Disco costs"/>
    <x v="4"/>
    <s v="57 Gouda Cheese Shop"/>
    <n v="39"/>
    <n v="6172.04"/>
    <x v="22"/>
    <x v="0"/>
  </r>
  <r>
    <x v="1"/>
    <s v="Society Cheque"/>
    <d v="2016-10-21T00:00:00"/>
    <n v="-47"/>
    <x v="21"/>
    <s v="Disco"/>
    <x v="22"/>
    <s v="58 Liz Gordon"/>
    <n v="39"/>
    <n v="6125.04"/>
    <x v="22"/>
    <x v="0"/>
  </r>
  <r>
    <x v="1"/>
    <s v="Society Cheque"/>
    <d v="2016-10-29T00:00:00"/>
    <n v="3910.2"/>
    <x v="2"/>
    <m/>
    <x v="7"/>
    <s v="Deposit"/>
    <n v="52"/>
    <n v="10035.24"/>
    <x v="23"/>
    <x v="1"/>
  </r>
  <r>
    <x v="1"/>
    <s v="Society Cheque"/>
    <d v="2016-10-29T00:00:00"/>
    <n v="300"/>
    <x v="2"/>
    <s v="IFCEB"/>
    <x v="4"/>
    <s v="Deposit"/>
    <n v="52"/>
    <n v="10335.24"/>
    <x v="24"/>
    <x v="3"/>
  </r>
  <r>
    <x v="1"/>
    <s v="Society Cheque"/>
    <d v="2016-10-29T00:00:00"/>
    <n v="-300"/>
    <x v="22"/>
    <m/>
    <x v="4"/>
    <m/>
    <n v="49"/>
    <n v="10035.24"/>
    <x v="24"/>
    <x v="3"/>
  </r>
  <r>
    <x v="1"/>
    <s v="Society Cheque"/>
    <d v="2016-10-29T00:00:00"/>
    <n v="300"/>
    <x v="2"/>
    <s v="ICEBLOCKS/"/>
    <x v="23"/>
    <s v="Deposit"/>
    <n v="52"/>
    <n v="10335.24"/>
    <x v="18"/>
    <x v="1"/>
  </r>
  <r>
    <x v="1"/>
    <s v="Society Cheque"/>
    <d v="2016-11-01T00:00:00"/>
    <n v="-250"/>
    <x v="2"/>
    <m/>
    <x v="24"/>
    <m/>
    <n v="41"/>
    <n v="10085.24"/>
    <x v="25"/>
    <x v="0"/>
  </r>
  <r>
    <x v="1"/>
    <s v="Society Cheque"/>
    <d v="2016-11-04T00:00:00"/>
    <n v="-24.95"/>
    <x v="23"/>
    <s v="Disco Cost"/>
    <x v="25"/>
    <s v="59 Liz Gordon"/>
    <n v="39"/>
    <n v="10060.290000000001"/>
    <x v="22"/>
    <x v="0"/>
  </r>
  <r>
    <x v="1"/>
    <s v="Society Cheque"/>
    <d v="2016-11-14T00:00:00"/>
    <n v="-879.26"/>
    <x v="24"/>
    <s v="Disco/Iceblo"/>
    <x v="4"/>
    <s v="61 Ajay Holdings Ltd"/>
    <n v="39"/>
    <n v="9181.0300000000007"/>
    <x v="26"/>
    <x v="0"/>
  </r>
  <r>
    <x v="1"/>
    <s v="Society Cheque"/>
    <d v="2016-11-14T00:00:00"/>
    <n v="-262.13"/>
    <x v="25"/>
    <s v="Disco Cost"/>
    <x v="26"/>
    <s v="60 Andrea Larsen"/>
    <n v="39"/>
    <n v="8918.9"/>
    <x v="22"/>
    <x v="0"/>
  </r>
  <r>
    <x v="1"/>
    <s v="Society Cheque"/>
    <d v="2016-11-16T00:00:00"/>
    <n v="-1137.3499999999999"/>
    <x v="26"/>
    <s v="Printing"/>
    <x v="4"/>
    <s v="62 Virtual Print Tru"/>
    <n v="39"/>
    <n v="7781.55"/>
    <x v="27"/>
    <x v="0"/>
  </r>
  <r>
    <x v="1"/>
    <s v="Society Cheque"/>
    <d v="2016-11-16T00:00:00"/>
    <n v="-964.15"/>
    <x v="27"/>
    <s v="Disco Cost"/>
    <x v="4"/>
    <s v="63 Mish Limited"/>
    <n v="39"/>
    <n v="6817.4"/>
    <x v="22"/>
    <x v="0"/>
  </r>
  <r>
    <x v="1"/>
    <s v="Society Cheque"/>
    <d v="2016-11-21T00:00:00"/>
    <n v="901.3"/>
    <x v="2"/>
    <m/>
    <x v="7"/>
    <s v="Deposit"/>
    <n v="52"/>
    <n v="7718.7"/>
    <x v="18"/>
    <x v="1"/>
  </r>
  <r>
    <x v="1"/>
    <s v="Society Cheque"/>
    <d v="2016-11-21T00:00:00"/>
    <n v="601"/>
    <x v="2"/>
    <m/>
    <x v="18"/>
    <s v="Deposit"/>
    <n v="52"/>
    <n v="8319.7000000000007"/>
    <x v="18"/>
    <x v="1"/>
  </r>
  <r>
    <x v="1"/>
    <s v="Society Cheque"/>
    <d v="2016-11-21T00:00:00"/>
    <n v="860.1"/>
    <x v="2"/>
    <m/>
    <x v="27"/>
    <s v="Deposit"/>
    <n v="52"/>
    <n v="9179.7999999999993"/>
    <x v="28"/>
    <x v="1"/>
  </r>
  <r>
    <x v="0"/>
    <s v="Society Cheque"/>
    <d v="2016-11-25T00:00:00"/>
    <n v="50"/>
    <x v="28"/>
    <s v="Room 28"/>
    <x v="28"/>
    <s v="Qin Y"/>
    <n v="90"/>
    <n v="9229.7999999999993"/>
    <x v="28"/>
    <x v="1"/>
  </r>
  <r>
    <x v="0"/>
    <s v="Society Cheque"/>
    <d v="2016-11-25T00:00:00"/>
    <n v="50"/>
    <x v="29"/>
    <s v="K Ardouin"/>
    <x v="29"/>
    <s v="ARDOUIN D R"/>
    <n v="90"/>
    <n v="9279.7999999999993"/>
    <x v="28"/>
    <x v="1"/>
  </r>
  <r>
    <x v="0"/>
    <s v="Society Cheque"/>
    <d v="2016-11-28T00:00:00"/>
    <n v="10"/>
    <x v="30"/>
    <s v="mcewen"/>
    <x v="30"/>
    <s v="From MR A J PENNELL"/>
    <n v="52"/>
    <n v="9289.7999999999993"/>
    <x v="28"/>
    <x v="1"/>
  </r>
  <r>
    <x v="0"/>
    <s v="Society Cheque"/>
    <d v="2016-11-30T00:00:00"/>
    <n v="1309.9000000000001"/>
    <x v="2"/>
    <d v="2016-11-28T00:00:00"/>
    <x v="27"/>
    <s v="Deposit"/>
    <n v="52"/>
    <n v="10599.7"/>
    <x v="28"/>
    <x v="1"/>
  </r>
  <r>
    <x v="0"/>
    <s v="Society Cheque"/>
    <d v="2016-11-30T00:00:00"/>
    <n v="15"/>
    <x v="2"/>
    <d v="2016-11-28T00:00:00"/>
    <x v="27"/>
    <s v="Deposit"/>
    <n v="52"/>
    <n v="10614.7"/>
    <x v="28"/>
    <x v="1"/>
  </r>
  <r>
    <x v="0"/>
    <s v="Society Cheque"/>
    <d v="2016-11-30T00:00:00"/>
    <n v="650"/>
    <x v="2"/>
    <d v="2016-11-28T00:00:00"/>
    <x v="27"/>
    <s v="Deposit"/>
    <n v="52"/>
    <n v="11264.7"/>
    <x v="28"/>
    <x v="1"/>
  </r>
  <r>
    <x v="0"/>
    <s v="Society Cheque"/>
    <d v="2016-11-30T00:00:00"/>
    <n v="1550"/>
    <x v="31"/>
    <m/>
    <x v="27"/>
    <s v="Deposit"/>
    <n v="52"/>
    <n v="12814.7"/>
    <x v="28"/>
    <x v="1"/>
  </r>
  <r>
    <x v="0"/>
    <s v="Society Cheque"/>
    <d v="2016-11-30T00:00:00"/>
    <n v="825"/>
    <x v="2"/>
    <d v="2016-11-23T00:00:00"/>
    <x v="27"/>
    <s v="Deposit"/>
    <n v="52"/>
    <n v="13639.7"/>
    <x v="28"/>
    <x v="1"/>
  </r>
  <r>
    <x v="0"/>
    <s v="Society Cheque"/>
    <d v="2016-11-30T00:00:00"/>
    <n v="885.4"/>
    <x v="2"/>
    <d v="2016-11-24T00:00:00"/>
    <x v="31"/>
    <s v="Deposit"/>
    <n v="52"/>
    <n v="14525.1"/>
    <x v="29"/>
    <x v="1"/>
  </r>
  <r>
    <x v="0"/>
    <s v="Society Cheque"/>
    <d v="2016-12-01T00:00:00"/>
    <n v="-339.32"/>
    <x v="32"/>
    <s v="Iceblocks"/>
    <x v="4"/>
    <s v="64 Ajay Holdings Ltd"/>
    <n v="39"/>
    <n v="14185.78"/>
    <x v="30"/>
    <x v="0"/>
  </r>
  <r>
    <x v="0"/>
    <s v="Society Cheque"/>
    <d v="2016-12-01T00:00:00"/>
    <n v="50"/>
    <x v="33"/>
    <s v="raffles"/>
    <x v="4"/>
    <s v="G M BATEY, J A SMITH"/>
    <n v="90"/>
    <n v="14235.78"/>
    <x v="28"/>
    <x v="1"/>
  </r>
  <r>
    <x v="0"/>
    <s v="Society Cheque"/>
    <d v="2016-12-02T00:00:00"/>
    <n v="2786"/>
    <x v="34"/>
    <s v="COMMISSION"/>
    <x v="32"/>
    <s v="ENTERTAIINMENT PUBLI"/>
    <n v="90"/>
    <n v="17021.78"/>
    <x v="31"/>
    <x v="1"/>
  </r>
  <r>
    <x v="0"/>
    <s v="Society Cheque"/>
    <d v="2016-12-06T00:00:00"/>
    <n v="3215.2"/>
    <x v="35"/>
    <m/>
    <x v="4"/>
    <s v="Deposit"/>
    <n v="52"/>
    <n v="20236.98"/>
    <x v="28"/>
    <x v="1"/>
  </r>
  <r>
    <x v="0"/>
    <s v="Society Cheque"/>
    <d v="2016-12-09T00:00:00"/>
    <n v="8195.6"/>
    <x v="35"/>
    <m/>
    <x v="4"/>
    <s v="Deposit"/>
    <n v="52"/>
    <n v="28432.58"/>
    <x v="28"/>
    <x v="1"/>
  </r>
  <r>
    <x v="0"/>
    <s v="Society Cheque"/>
    <d v="2016-12-09T00:00:00"/>
    <n v="200"/>
    <x v="36"/>
    <m/>
    <x v="33"/>
    <s v="ALSTRA (2012) LIMITE"/>
    <n v="90"/>
    <n v="28632.58"/>
    <x v="28"/>
    <x v="1"/>
  </r>
  <r>
    <x v="0"/>
    <s v="Society Cheque"/>
    <d v="2016-12-10T00:00:00"/>
    <n v="2000"/>
    <x v="2"/>
    <m/>
    <x v="27"/>
    <s v="Deposit"/>
    <n v="52"/>
    <n v="30632.58"/>
    <x v="28"/>
    <x v="1"/>
  </r>
  <r>
    <x v="0"/>
    <s v="Society Cheque"/>
    <d v="2016-12-10T00:00:00"/>
    <n v="-50"/>
    <x v="37"/>
    <s v="Raffle"/>
    <x v="4"/>
    <s v="65 JD Fenwick"/>
    <n v="39"/>
    <n v="30582.58"/>
    <x v="28"/>
    <x v="1"/>
  </r>
  <r>
    <x v="0"/>
    <s v="Society Cheque"/>
    <d v="2016-12-13T00:00:00"/>
    <n v="1592"/>
    <x v="35"/>
    <m/>
    <x v="4"/>
    <s v="Deposit"/>
    <n v="52"/>
    <n v="32174.58"/>
    <x v="28"/>
    <x v="1"/>
  </r>
  <r>
    <x v="0"/>
    <s v="Society Cheque"/>
    <d v="2016-12-16T00:00:00"/>
    <n v="-100"/>
    <x v="38"/>
    <s v="Raffle Cost"/>
    <x v="34"/>
    <s v="66 Liz Gordon"/>
    <n v="39"/>
    <n v="32074.58"/>
    <x v="27"/>
    <x v="0"/>
  </r>
  <r>
    <x v="0"/>
    <s v="Society Cheque"/>
    <d v="2016-12-16T00:00:00"/>
    <n v="-510.25"/>
    <x v="39"/>
    <s v="Raffle Cost"/>
    <x v="35"/>
    <s v="67 Scott Mehrtens"/>
    <n v="39"/>
    <n v="31564.33"/>
    <x v="27"/>
    <x v="0"/>
  </r>
  <r>
    <x v="0"/>
    <s v="Society Cheque"/>
    <d v="2016-12-16T00:00:00"/>
    <n v="425"/>
    <x v="35"/>
    <m/>
    <x v="4"/>
    <s v="Deposit"/>
    <n v="52"/>
    <n v="31989.33"/>
    <x v="28"/>
    <x v="1"/>
  </r>
  <r>
    <x v="0"/>
    <s v="Society Cheque"/>
    <d v="2016-12-16T00:00:00"/>
    <n v="907.8"/>
    <x v="2"/>
    <m/>
    <x v="36"/>
    <s v="Deposit"/>
    <n v="52"/>
    <n v="32897.129999999997"/>
    <x v="18"/>
    <x v="1"/>
  </r>
  <r>
    <x v="0"/>
    <s v="Society Cheque"/>
    <d v="2016-12-22T00:00:00"/>
    <n v="-121.95"/>
    <x v="40"/>
    <m/>
    <x v="37"/>
    <s v="68 Scott Mehrtens"/>
    <n v="39"/>
    <n v="32775.18"/>
    <x v="27"/>
    <x v="0"/>
  </r>
  <r>
    <x v="0"/>
    <s v="Society Cheque"/>
    <d v="2016-12-23T00:00:00"/>
    <n v="-50"/>
    <x v="40"/>
    <m/>
    <x v="38"/>
    <s v="69 Scott Mehrtens"/>
    <n v="39"/>
    <n v="32725.18"/>
    <x v="27"/>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F1:G38" firstHeaderRow="1" firstDataRow="1" firstDataCol="1"/>
  <pivotFields count="12">
    <pivotField showAll="0">
      <items count="3">
        <item x="0"/>
        <item x="1"/>
        <item t="default"/>
      </items>
    </pivotField>
    <pivotField showAll="0"/>
    <pivotField numFmtId="14" showAll="0"/>
    <pivotField dataField="1" showAll="0"/>
    <pivotField showAll="0">
      <items count="42">
        <item x="36"/>
        <item x="18"/>
        <item x="11"/>
        <item x="20"/>
        <item x="16"/>
        <item x="13"/>
        <item x="22"/>
        <item x="5"/>
        <item x="21"/>
        <item x="7"/>
        <item x="24"/>
        <item x="25"/>
        <item x="27"/>
        <item x="23"/>
        <item x="10"/>
        <item x="34"/>
        <item x="30"/>
        <item x="32"/>
        <item x="19"/>
        <item x="33"/>
        <item x="38"/>
        <item x="28"/>
        <item x="9"/>
        <item x="14"/>
        <item x="8"/>
        <item x="35"/>
        <item x="40"/>
        <item x="29"/>
        <item x="26"/>
        <item x="0"/>
        <item x="37"/>
        <item x="6"/>
        <item x="12"/>
        <item x="39"/>
        <item x="17"/>
        <item x="15"/>
        <item x="3"/>
        <item x="1"/>
        <item x="4"/>
        <item x="31"/>
        <item x="2"/>
        <item t="default"/>
      </items>
    </pivotField>
    <pivotField showAll="0"/>
    <pivotField showAll="0">
      <items count="40">
        <item x="6"/>
        <item x="24"/>
        <item x="22"/>
        <item x="25"/>
        <item x="34"/>
        <item x="35"/>
        <item x="5"/>
        <item x="15"/>
        <item x="16"/>
        <item x="32"/>
        <item x="9"/>
        <item x="7"/>
        <item x="8"/>
        <item x="19"/>
        <item x="23"/>
        <item x="13"/>
        <item x="18"/>
        <item x="20"/>
        <item x="36"/>
        <item x="21"/>
        <item x="12"/>
        <item x="2"/>
        <item x="31"/>
        <item x="17"/>
        <item x="27"/>
        <item x="33"/>
        <item x="14"/>
        <item x="28"/>
        <item x="11"/>
        <item x="26"/>
        <item x="37"/>
        <item x="38"/>
        <item x="29"/>
        <item x="30"/>
        <item x="10"/>
        <item x="0"/>
        <item x="1"/>
        <item x="3"/>
        <item x="4"/>
        <item t="default"/>
      </items>
    </pivotField>
    <pivotField showAll="0"/>
    <pivotField showAll="0"/>
    <pivotField showAll="0"/>
    <pivotField axis="axisRow" showAll="0">
      <items count="33">
        <item x="1"/>
        <item x="13"/>
        <item x="6"/>
        <item x="19"/>
        <item x="15"/>
        <item x="24"/>
        <item x="26"/>
        <item x="22"/>
        <item x="4"/>
        <item x="9"/>
        <item x="10"/>
        <item x="3"/>
        <item x="8"/>
        <item x="7"/>
        <item x="23"/>
        <item x="5"/>
        <item x="25"/>
        <item x="31"/>
        <item x="21"/>
        <item x="30"/>
        <item x="18"/>
        <item x="0"/>
        <item x="29"/>
        <item x="16"/>
        <item x="11"/>
        <item x="20"/>
        <item x="14"/>
        <item x="12"/>
        <item x="27"/>
        <item x="28"/>
        <item x="2"/>
        <item x="17"/>
        <item t="default"/>
      </items>
    </pivotField>
    <pivotField axis="axisRow" showAll="0">
      <items count="5">
        <item x="0"/>
        <item x="1"/>
        <item x="2"/>
        <item x="3"/>
        <item t="default"/>
      </items>
    </pivotField>
  </pivotFields>
  <rowFields count="2">
    <field x="11"/>
    <field x="10"/>
  </rowFields>
  <rowItems count="37">
    <i>
      <x/>
    </i>
    <i r="1">
      <x/>
    </i>
    <i r="1">
      <x v="6"/>
    </i>
    <i r="1">
      <x v="7"/>
    </i>
    <i r="1">
      <x v="9"/>
    </i>
    <i r="1">
      <x v="10"/>
    </i>
    <i r="1">
      <x v="11"/>
    </i>
    <i r="1">
      <x v="12"/>
    </i>
    <i r="1">
      <x v="13"/>
    </i>
    <i r="1">
      <x v="16"/>
    </i>
    <i r="1">
      <x v="18"/>
    </i>
    <i r="1">
      <x v="19"/>
    </i>
    <i r="1">
      <x v="21"/>
    </i>
    <i r="1">
      <x v="25"/>
    </i>
    <i r="1">
      <x v="26"/>
    </i>
    <i r="1">
      <x v="28"/>
    </i>
    <i r="1">
      <x v="30"/>
    </i>
    <i>
      <x v="1"/>
    </i>
    <i r="1">
      <x v="1"/>
    </i>
    <i r="1">
      <x v="2"/>
    </i>
    <i r="1">
      <x v="3"/>
    </i>
    <i r="1">
      <x v="4"/>
    </i>
    <i r="1">
      <x v="8"/>
    </i>
    <i r="1">
      <x v="14"/>
    </i>
    <i r="1">
      <x v="15"/>
    </i>
    <i r="1">
      <x v="17"/>
    </i>
    <i r="1">
      <x v="20"/>
    </i>
    <i r="1">
      <x v="22"/>
    </i>
    <i r="1">
      <x v="23"/>
    </i>
    <i r="1">
      <x v="24"/>
    </i>
    <i r="1">
      <x v="27"/>
    </i>
    <i r="1">
      <x v="29"/>
    </i>
    <i>
      <x v="2"/>
    </i>
    <i r="1">
      <x v="31"/>
    </i>
    <i>
      <x v="3"/>
    </i>
    <i r="1">
      <x v="5"/>
    </i>
    <i t="grand">
      <x/>
    </i>
  </rowItems>
  <colItems count="1">
    <i/>
  </colItems>
  <dataFields count="1">
    <dataField name="Sum of Amount" fld="3" baseField="0" baseItem="0"/>
  </dataFields>
  <formats count="2">
    <format dxfId="1">
      <pivotArea type="all" dataOnly="0" outline="0" fieldPosition="0"/>
    </format>
    <format dxfId="0">
      <pivotArea collapsedLevelsAreSubtotals="1" fieldPosition="0">
        <references count="2">
          <reference field="10" count="1">
            <x v="6"/>
          </reference>
          <reference field="11"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enquiries@xrb.govt.nz"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ivotTable" Target="../pivotTables/pivotTable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17"/>
  <sheetViews>
    <sheetView showGridLines="0" zoomScaleNormal="100" workbookViewId="0">
      <selection activeCell="E8" sqref="E8"/>
    </sheetView>
  </sheetViews>
  <sheetFormatPr defaultRowHeight="15" x14ac:dyDescent="0.25"/>
  <cols>
    <col min="1" max="2" width="2.7109375" customWidth="1"/>
    <col min="3" max="3" width="105" customWidth="1"/>
    <col min="4" max="7" width="15.7109375" customWidth="1"/>
  </cols>
  <sheetData>
    <row r="1" spans="3:3" ht="15" customHeight="1" x14ac:dyDescent="0.25"/>
    <row r="2" spans="3:3" ht="15.75" x14ac:dyDescent="0.25">
      <c r="C2" s="89" t="s">
        <v>176</v>
      </c>
    </row>
    <row r="3" spans="3:3" x14ac:dyDescent="0.25">
      <c r="C3" s="88" t="s">
        <v>185</v>
      </c>
    </row>
    <row r="4" spans="3:3" x14ac:dyDescent="0.25">
      <c r="C4" s="88"/>
    </row>
    <row r="5" spans="3:3" x14ac:dyDescent="0.25">
      <c r="C5" s="90" t="s">
        <v>234</v>
      </c>
    </row>
    <row r="6" spans="3:3" ht="53.25" customHeight="1" x14ac:dyDescent="0.25">
      <c r="C6" s="88" t="s">
        <v>186</v>
      </c>
    </row>
    <row r="7" spans="3:3" ht="35.25" customHeight="1" x14ac:dyDescent="0.25">
      <c r="C7" s="88" t="s">
        <v>187</v>
      </c>
    </row>
    <row r="8" spans="3:3" ht="32.1" customHeight="1" x14ac:dyDescent="0.25">
      <c r="C8" s="87"/>
    </row>
    <row r="9" spans="3:3" ht="15" customHeight="1" x14ac:dyDescent="0.25">
      <c r="C9" s="87"/>
    </row>
    <row r="10" spans="3:3" ht="32.1" customHeight="1" x14ac:dyDescent="0.25">
      <c r="C10" s="85"/>
    </row>
    <row r="11" spans="3:3" ht="15" customHeight="1" x14ac:dyDescent="0.25">
      <c r="C11" s="85"/>
    </row>
    <row r="12" spans="3:3" ht="38.1" customHeight="1" x14ac:dyDescent="0.25">
      <c r="C12" s="84"/>
    </row>
    <row r="13" spans="3:3" ht="15" customHeight="1" x14ac:dyDescent="0.25">
      <c r="C13" s="84"/>
    </row>
    <row r="14" spans="3:3" ht="38.1" customHeight="1" x14ac:dyDescent="0.25">
      <c r="C14" s="84"/>
    </row>
    <row r="17" spans="3:3" ht="18.75" x14ac:dyDescent="0.25">
      <c r="C17" s="84"/>
    </row>
  </sheetData>
  <sheetProtection password="CC60" sheet="1" objects="1" scenarios="1"/>
  <hyperlinks>
    <hyperlink ref="C7" r:id="rId1" display="mailto:enquiries@xrb.govt.nz"/>
  </hyperlinks>
  <pageMargins left="0.25" right="0.25" top="0.75" bottom="0.75" header="0.3" footer="0.3"/>
  <pageSetup paperSize="9" scale="89" firstPageNumber="5" orientation="portrait" useFirstPageNumber="1"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4"/>
  <sheetViews>
    <sheetView showGridLines="0" topLeftCell="A4" zoomScale="70" zoomScaleNormal="70" workbookViewId="0">
      <selection activeCell="G20" sqref="G20"/>
    </sheetView>
  </sheetViews>
  <sheetFormatPr defaultRowHeight="15" x14ac:dyDescent="0.25"/>
  <cols>
    <col min="1" max="1" width="2.7109375" style="71" customWidth="1"/>
    <col min="2" max="2" width="2.7109375" style="4" customWidth="1"/>
    <col min="3" max="3" width="9.140625" style="9"/>
    <col min="4" max="4" width="2.7109375" style="4" customWidth="1"/>
    <col min="5" max="5" width="37.85546875" style="4" customWidth="1"/>
    <col min="6" max="6" width="47.140625" style="4" customWidth="1"/>
    <col min="7" max="7" width="15.7109375" style="4" customWidth="1"/>
    <col min="8" max="8" width="2.7109375" style="4" customWidth="1"/>
    <col min="9" max="9" width="15.7109375" style="4" customWidth="1"/>
    <col min="10" max="16384" width="9.140625" style="4"/>
  </cols>
  <sheetData>
    <row r="2" spans="1:13" x14ac:dyDescent="0.25">
      <c r="E2" s="148"/>
      <c r="F2" s="148"/>
      <c r="G2" s="148"/>
      <c r="H2" s="148"/>
      <c r="I2" s="148"/>
    </row>
    <row r="3" spans="1:13" ht="21" x14ac:dyDescent="0.25">
      <c r="E3" s="478" t="str">
        <f>Name</f>
        <v>Te Totara Primary School PTA</v>
      </c>
      <c r="F3" s="478"/>
      <c r="G3" s="478"/>
      <c r="H3" s="478"/>
      <c r="I3" s="478"/>
    </row>
    <row r="4" spans="1:13" ht="5.0999999999999996" customHeight="1" x14ac:dyDescent="0.25">
      <c r="E4" s="479"/>
      <c r="F4" s="479"/>
      <c r="G4" s="479"/>
      <c r="H4" s="479"/>
      <c r="I4" s="479"/>
    </row>
    <row r="5" spans="1:13" s="1" customFormat="1" ht="18.75" x14ac:dyDescent="0.2">
      <c r="A5" s="98"/>
      <c r="C5" s="2"/>
      <c r="E5" s="479" t="s">
        <v>114</v>
      </c>
      <c r="F5" s="479"/>
      <c r="G5" s="479"/>
      <c r="H5" s="479"/>
      <c r="I5" s="479"/>
    </row>
    <row r="6" spans="1:13" s="1" customFormat="1" ht="5.0999999999999996" customHeight="1" x14ac:dyDescent="0.2">
      <c r="A6" s="98"/>
      <c r="C6" s="2"/>
      <c r="E6" s="479"/>
      <c r="F6" s="479"/>
      <c r="G6" s="479"/>
      <c r="H6" s="479"/>
      <c r="I6" s="479"/>
    </row>
    <row r="7" spans="1:13" s="1" customFormat="1" ht="15.75" x14ac:dyDescent="0.2">
      <c r="A7" s="98"/>
      <c r="C7" s="2"/>
      <c r="E7" s="480" t="s">
        <v>17</v>
      </c>
      <c r="F7" s="480"/>
      <c r="G7" s="480"/>
      <c r="H7" s="480"/>
      <c r="I7" s="480"/>
    </row>
    <row r="8" spans="1:13" s="1" customFormat="1" ht="15.75" x14ac:dyDescent="0.2">
      <c r="A8" s="98"/>
      <c r="C8" s="2"/>
      <c r="E8" s="481">
        <f>Date</f>
        <v>43465</v>
      </c>
      <c r="F8" s="481"/>
      <c r="G8" s="481"/>
      <c r="H8" s="481"/>
      <c r="I8" s="481"/>
    </row>
    <row r="9" spans="1:13" s="1" customFormat="1" ht="12.75" x14ac:dyDescent="0.2">
      <c r="A9" s="98"/>
      <c r="C9" s="2"/>
      <c r="E9" s="150"/>
      <c r="F9" s="150"/>
      <c r="G9" s="150"/>
      <c r="H9" s="150"/>
      <c r="I9" s="150"/>
    </row>
    <row r="10" spans="1:13" s="1" customFormat="1" ht="12.75" x14ac:dyDescent="0.2">
      <c r="A10" s="98"/>
      <c r="C10" s="2"/>
      <c r="E10" s="5"/>
      <c r="F10" s="5"/>
      <c r="G10" s="5"/>
      <c r="H10" s="5"/>
      <c r="I10" s="6"/>
      <c r="J10" s="5"/>
      <c r="K10" s="5"/>
      <c r="L10" s="5"/>
      <c r="M10" s="5"/>
    </row>
    <row r="11" spans="1:13" s="1" customFormat="1" ht="12.75" x14ac:dyDescent="0.2">
      <c r="A11" s="98"/>
      <c r="C11" s="2"/>
      <c r="E11" s="5"/>
      <c r="F11" s="5"/>
      <c r="G11" s="5"/>
      <c r="H11" s="5"/>
      <c r="I11" s="6"/>
      <c r="J11" s="5"/>
      <c r="K11" s="5"/>
      <c r="L11" s="5"/>
      <c r="M11" s="5"/>
    </row>
    <row r="12" spans="1:13" s="1" customFormat="1" x14ac:dyDescent="0.25">
      <c r="A12" s="511" t="s">
        <v>247</v>
      </c>
      <c r="C12" s="34" t="s">
        <v>10</v>
      </c>
      <c r="D12" s="8"/>
      <c r="E12" s="549" t="s">
        <v>179</v>
      </c>
      <c r="F12" s="549"/>
      <c r="G12" s="549"/>
      <c r="H12" s="549"/>
      <c r="I12" s="549"/>
    </row>
    <row r="13" spans="1:13" x14ac:dyDescent="0.25">
      <c r="A13" s="511"/>
      <c r="C13" s="34" t="s">
        <v>101</v>
      </c>
    </row>
    <row r="14" spans="1:13" s="1" customFormat="1" x14ac:dyDescent="0.25">
      <c r="A14" s="511"/>
      <c r="C14" s="9"/>
      <c r="D14" s="4"/>
      <c r="E14" s="4"/>
      <c r="F14" s="4"/>
      <c r="G14" s="34" t="s">
        <v>1</v>
      </c>
      <c r="H14" s="9"/>
      <c r="I14" s="34" t="s">
        <v>2</v>
      </c>
    </row>
    <row r="15" spans="1:13" s="1" customFormat="1" ht="15" customHeight="1" x14ac:dyDescent="0.25">
      <c r="A15" s="511"/>
      <c r="B15" s="63"/>
      <c r="C15" s="9"/>
      <c r="D15" s="4"/>
      <c r="E15" s="21" t="s">
        <v>36</v>
      </c>
      <c r="F15" s="21" t="s">
        <v>7</v>
      </c>
      <c r="G15" s="36" t="s">
        <v>4</v>
      </c>
      <c r="H15" s="9"/>
      <c r="I15" s="34" t="s">
        <v>4</v>
      </c>
    </row>
    <row r="16" spans="1:13" s="98" customFormat="1" x14ac:dyDescent="0.25">
      <c r="A16" s="511"/>
      <c r="B16" s="114"/>
      <c r="C16" s="72" t="s">
        <v>27</v>
      </c>
      <c r="D16" s="71"/>
      <c r="E16" s="550" t="s">
        <v>218</v>
      </c>
      <c r="F16" s="67" t="s">
        <v>408</v>
      </c>
      <c r="G16" s="113">
        <f>-Summary!B36</f>
        <v>876</v>
      </c>
      <c r="H16" s="71"/>
      <c r="I16" s="207">
        <v>2561.71</v>
      </c>
    </row>
    <row r="17" spans="1:9" s="98" customFormat="1" x14ac:dyDescent="0.25">
      <c r="A17" s="511"/>
      <c r="B17" s="114"/>
      <c r="C17" s="126"/>
      <c r="D17" s="71"/>
      <c r="E17" s="551"/>
      <c r="F17" s="67" t="s">
        <v>409</v>
      </c>
      <c r="G17" s="113">
        <f>-Summary!B28-Summary!B29-Summary!B30</f>
        <v>5329.71</v>
      </c>
      <c r="H17" s="71"/>
      <c r="I17" s="207">
        <v>4288.16</v>
      </c>
    </row>
    <row r="18" spans="1:9" s="98" customFormat="1" x14ac:dyDescent="0.25">
      <c r="A18" s="511"/>
      <c r="B18" s="114"/>
      <c r="C18" s="126"/>
      <c r="D18" s="71"/>
      <c r="E18" s="551"/>
      <c r="F18" s="67" t="s">
        <v>410</v>
      </c>
      <c r="G18" s="113">
        <v>0</v>
      </c>
      <c r="H18" s="71"/>
      <c r="I18" s="207">
        <v>1767.7199999999998</v>
      </c>
    </row>
    <row r="19" spans="1:9" s="98" customFormat="1" x14ac:dyDescent="0.25">
      <c r="A19" s="511"/>
      <c r="B19" s="114"/>
      <c r="C19" s="126"/>
      <c r="D19" s="71"/>
      <c r="E19" s="551"/>
      <c r="F19" s="67" t="s">
        <v>1624</v>
      </c>
      <c r="G19" s="113">
        <f>-Summary!B32-Summary!B33-1</f>
        <v>14657.82</v>
      </c>
      <c r="H19" s="71"/>
      <c r="I19" s="207">
        <v>8312.8599999999988</v>
      </c>
    </row>
    <row r="20" spans="1:9" s="98" customFormat="1" x14ac:dyDescent="0.25">
      <c r="A20" s="511"/>
      <c r="B20" s="114"/>
      <c r="C20" s="126"/>
      <c r="D20" s="71"/>
      <c r="E20" s="551"/>
      <c r="F20" s="67" t="s">
        <v>2205</v>
      </c>
      <c r="G20" s="113"/>
      <c r="H20" s="71"/>
      <c r="I20" s="113">
        <v>2719.75</v>
      </c>
    </row>
    <row r="21" spans="1:9" s="98" customFormat="1" hidden="1" x14ac:dyDescent="0.25">
      <c r="A21" s="511"/>
      <c r="B21" s="114"/>
      <c r="C21" s="126"/>
      <c r="D21" s="71"/>
      <c r="E21" s="551"/>
      <c r="F21" s="67"/>
      <c r="G21" s="113"/>
      <c r="H21" s="71"/>
      <c r="I21" s="113"/>
    </row>
    <row r="22" spans="1:9" s="98" customFormat="1" x14ac:dyDescent="0.25">
      <c r="A22" s="511"/>
      <c r="B22" s="114"/>
      <c r="C22" s="126"/>
      <c r="D22" s="71"/>
      <c r="E22" s="552"/>
      <c r="F22" s="67"/>
      <c r="G22" s="113"/>
      <c r="H22" s="71"/>
      <c r="I22" s="113"/>
    </row>
    <row r="23" spans="1:9" s="1" customFormat="1" x14ac:dyDescent="0.25">
      <c r="A23" s="511"/>
      <c r="B23" s="63"/>
      <c r="C23" s="9"/>
      <c r="D23" s="4"/>
      <c r="E23" s="8"/>
      <c r="F23" s="44" t="s">
        <v>6</v>
      </c>
      <c r="G23" s="40">
        <f>SUM(G16:G22)</f>
        <v>20863.53</v>
      </c>
      <c r="H23" s="4"/>
      <c r="I23" s="40">
        <f>SUM(I16:I22)</f>
        <v>19650.199999999997</v>
      </c>
    </row>
    <row r="24" spans="1:9" s="1" customFormat="1" x14ac:dyDescent="0.25">
      <c r="A24" s="511"/>
      <c r="B24" s="63"/>
      <c r="C24" s="9"/>
      <c r="D24" s="4"/>
      <c r="E24" s="7"/>
      <c r="F24" s="4"/>
      <c r="G24" s="4"/>
      <c r="H24" s="4"/>
      <c r="I24" s="4"/>
    </row>
    <row r="25" spans="1:9" s="1" customFormat="1" x14ac:dyDescent="0.25">
      <c r="A25" s="511"/>
      <c r="B25" s="63"/>
      <c r="C25" s="9"/>
      <c r="D25" s="4"/>
      <c r="E25" s="4"/>
      <c r="F25" s="4"/>
      <c r="G25" s="34" t="s">
        <v>1</v>
      </c>
      <c r="H25" s="9"/>
      <c r="I25" s="34" t="s">
        <v>2</v>
      </c>
    </row>
    <row r="26" spans="1:9" s="1" customFormat="1" x14ac:dyDescent="0.25">
      <c r="A26" s="511"/>
      <c r="B26" s="63"/>
      <c r="C26" s="9"/>
      <c r="D26" s="4"/>
      <c r="E26" s="21" t="str">
        <f>E15</f>
        <v>Payment Item</v>
      </c>
      <c r="F26" s="21" t="s">
        <v>7</v>
      </c>
      <c r="G26" s="34" t="s">
        <v>4</v>
      </c>
      <c r="H26" s="9"/>
      <c r="I26" s="34" t="s">
        <v>4</v>
      </c>
    </row>
    <row r="27" spans="1:9" s="98" customFormat="1" ht="16.5" customHeight="1" x14ac:dyDescent="0.25">
      <c r="A27" s="511"/>
      <c r="B27" s="114"/>
      <c r="C27" s="72" t="s">
        <v>28</v>
      </c>
      <c r="D27" s="71"/>
      <c r="E27" s="550" t="s">
        <v>161</v>
      </c>
      <c r="F27" s="67" t="s">
        <v>413</v>
      </c>
      <c r="G27" s="113">
        <v>0</v>
      </c>
      <c r="H27" s="71"/>
      <c r="I27" s="113">
        <v>0</v>
      </c>
    </row>
    <row r="28" spans="1:9" s="98" customFormat="1" x14ac:dyDescent="0.25">
      <c r="A28" s="511"/>
      <c r="B28" s="114"/>
      <c r="C28" s="69"/>
      <c r="D28" s="71"/>
      <c r="E28" s="551"/>
      <c r="F28" s="67"/>
      <c r="G28" s="113"/>
      <c r="H28" s="71"/>
      <c r="I28" s="113"/>
    </row>
    <row r="29" spans="1:9" s="98" customFormat="1" ht="15" hidden="1" customHeight="1" x14ac:dyDescent="0.25">
      <c r="A29" s="511"/>
      <c r="B29" s="114"/>
      <c r="C29" s="69"/>
      <c r="D29" s="71"/>
      <c r="E29" s="551"/>
      <c r="F29" s="67"/>
      <c r="G29" s="113"/>
      <c r="H29" s="71"/>
      <c r="I29" s="113"/>
    </row>
    <row r="30" spans="1:9" s="98" customFormat="1" ht="15" hidden="1" customHeight="1" x14ac:dyDescent="0.25">
      <c r="A30" s="511"/>
      <c r="B30" s="114"/>
      <c r="C30" s="69"/>
      <c r="D30" s="71"/>
      <c r="E30" s="551"/>
      <c r="F30" s="67"/>
      <c r="G30" s="113"/>
      <c r="H30" s="71"/>
      <c r="I30" s="113"/>
    </row>
    <row r="31" spans="1:9" s="98" customFormat="1" ht="15" hidden="1" customHeight="1" x14ac:dyDescent="0.25">
      <c r="A31" s="511"/>
      <c r="B31" s="114"/>
      <c r="C31" s="126"/>
      <c r="D31" s="71"/>
      <c r="E31" s="551"/>
      <c r="F31" s="67"/>
      <c r="G31" s="113"/>
      <c r="H31" s="71"/>
      <c r="I31" s="113"/>
    </row>
    <row r="32" spans="1:9" s="98" customFormat="1" ht="15" hidden="1" customHeight="1" x14ac:dyDescent="0.25">
      <c r="A32" s="511"/>
      <c r="B32" s="114"/>
      <c r="C32" s="126"/>
      <c r="D32" s="71"/>
      <c r="E32" s="551"/>
      <c r="F32" s="67"/>
      <c r="G32" s="113"/>
      <c r="H32" s="71"/>
      <c r="I32" s="113"/>
    </row>
    <row r="33" spans="1:9" s="98" customFormat="1" ht="15" hidden="1" customHeight="1" x14ac:dyDescent="0.25">
      <c r="A33" s="511"/>
      <c r="B33" s="114"/>
      <c r="C33" s="126"/>
      <c r="D33" s="71"/>
      <c r="E33" s="551"/>
      <c r="F33" s="67"/>
      <c r="G33" s="113"/>
      <c r="H33" s="71"/>
      <c r="I33" s="113"/>
    </row>
    <row r="34" spans="1:9" s="98" customFormat="1" ht="15" customHeight="1" x14ac:dyDescent="0.25">
      <c r="A34" s="511"/>
      <c r="B34" s="114"/>
      <c r="C34" s="126"/>
      <c r="D34" s="71"/>
      <c r="E34" s="552"/>
      <c r="F34" s="67"/>
      <c r="G34" s="113"/>
      <c r="H34" s="71"/>
      <c r="I34" s="113"/>
    </row>
    <row r="35" spans="1:9" s="1" customFormat="1" x14ac:dyDescent="0.25">
      <c r="A35" s="511"/>
      <c r="B35" s="63"/>
      <c r="C35" s="9"/>
      <c r="D35" s="4"/>
      <c r="E35" s="8"/>
      <c r="F35" s="44" t="s">
        <v>6</v>
      </c>
      <c r="G35" s="40">
        <f>SUM(G27:G34)</f>
        <v>0</v>
      </c>
      <c r="H35" s="4"/>
      <c r="I35" s="40">
        <f>SUM(I27:I34)</f>
        <v>0</v>
      </c>
    </row>
    <row r="36" spans="1:9" s="1" customFormat="1" x14ac:dyDescent="0.25">
      <c r="A36" s="511"/>
      <c r="B36" s="63"/>
      <c r="C36" s="9"/>
      <c r="D36" s="4"/>
      <c r="E36" s="4"/>
      <c r="F36" s="4"/>
      <c r="G36" s="4"/>
      <c r="H36" s="4"/>
      <c r="I36" s="4"/>
    </row>
    <row r="37" spans="1:9" s="1" customFormat="1" x14ac:dyDescent="0.25">
      <c r="A37" s="511"/>
      <c r="B37" s="63"/>
      <c r="C37" s="9"/>
      <c r="D37" s="4"/>
      <c r="E37" s="4"/>
      <c r="F37" s="4"/>
      <c r="G37" s="34" t="s">
        <v>1</v>
      </c>
      <c r="H37" s="9"/>
      <c r="I37" s="34" t="s">
        <v>2</v>
      </c>
    </row>
    <row r="38" spans="1:9" s="1" customFormat="1" x14ac:dyDescent="0.25">
      <c r="A38" s="511"/>
      <c r="B38" s="63"/>
      <c r="C38" s="9"/>
      <c r="D38" s="4"/>
      <c r="E38" s="21" t="str">
        <f>E15</f>
        <v>Payment Item</v>
      </c>
      <c r="F38" s="21" t="s">
        <v>7</v>
      </c>
      <c r="G38" s="34" t="s">
        <v>4</v>
      </c>
      <c r="H38" s="9"/>
      <c r="I38" s="34" t="s">
        <v>4</v>
      </c>
    </row>
    <row r="39" spans="1:9" s="71" customFormat="1" ht="15" customHeight="1" x14ac:dyDescent="0.25">
      <c r="A39" s="511"/>
      <c r="B39" s="114"/>
      <c r="C39" s="72" t="s">
        <v>29</v>
      </c>
      <c r="E39" s="550" t="s">
        <v>162</v>
      </c>
      <c r="F39" s="67" t="s">
        <v>413</v>
      </c>
      <c r="G39" s="113">
        <v>0</v>
      </c>
      <c r="I39" s="113">
        <v>0</v>
      </c>
    </row>
    <row r="40" spans="1:9" s="71" customFormat="1" ht="14.25" hidden="1" customHeight="1" x14ac:dyDescent="0.25">
      <c r="A40" s="511"/>
      <c r="B40" s="114"/>
      <c r="C40" s="126"/>
      <c r="E40" s="551"/>
      <c r="F40" s="67"/>
      <c r="G40" s="113"/>
      <c r="I40" s="113"/>
    </row>
    <row r="41" spans="1:9" s="71" customFormat="1" hidden="1" x14ac:dyDescent="0.25">
      <c r="A41" s="511"/>
      <c r="B41" s="114"/>
      <c r="C41" s="126"/>
      <c r="E41" s="551"/>
      <c r="F41" s="67"/>
      <c r="G41" s="113"/>
      <c r="I41" s="113"/>
    </row>
    <row r="42" spans="1:9" s="71" customFormat="1" hidden="1" x14ac:dyDescent="0.25">
      <c r="A42" s="511"/>
      <c r="B42" s="114"/>
      <c r="C42" s="126"/>
      <c r="E42" s="551"/>
      <c r="F42" s="67"/>
      <c r="G42" s="113"/>
      <c r="I42" s="113"/>
    </row>
    <row r="43" spans="1:9" s="71" customFormat="1" hidden="1" x14ac:dyDescent="0.25">
      <c r="A43" s="511"/>
      <c r="B43" s="114"/>
      <c r="C43" s="126"/>
      <c r="E43" s="551"/>
      <c r="F43" s="67"/>
      <c r="G43" s="113"/>
      <c r="I43" s="113"/>
    </row>
    <row r="44" spans="1:9" s="71" customFormat="1" hidden="1" x14ac:dyDescent="0.25">
      <c r="A44" s="511"/>
      <c r="B44" s="114"/>
      <c r="C44" s="126"/>
      <c r="E44" s="551"/>
      <c r="F44" s="67"/>
      <c r="G44" s="113"/>
      <c r="I44" s="113"/>
    </row>
    <row r="45" spans="1:9" s="71" customFormat="1" hidden="1" x14ac:dyDescent="0.25">
      <c r="A45" s="511"/>
      <c r="B45" s="114"/>
      <c r="C45" s="126"/>
      <c r="E45" s="551"/>
      <c r="F45" s="67"/>
      <c r="G45" s="113"/>
      <c r="I45" s="113"/>
    </row>
    <row r="46" spans="1:9" s="71" customFormat="1" x14ac:dyDescent="0.25">
      <c r="A46" s="511"/>
      <c r="B46" s="114"/>
      <c r="C46" s="126"/>
      <c r="E46" s="552"/>
      <c r="F46" s="67"/>
      <c r="G46" s="113"/>
      <c r="I46" s="113"/>
    </row>
    <row r="47" spans="1:9" x14ac:dyDescent="0.25">
      <c r="A47" s="511"/>
      <c r="B47" s="63"/>
      <c r="E47" s="8"/>
      <c r="F47" s="44" t="s">
        <v>6</v>
      </c>
      <c r="G47" s="40">
        <f>SUM(G39:G46)</f>
        <v>0</v>
      </c>
      <c r="I47" s="40">
        <f>SUM(I39:I46)</f>
        <v>0</v>
      </c>
    </row>
    <row r="48" spans="1:9" x14ac:dyDescent="0.25">
      <c r="A48" s="511"/>
      <c r="B48" s="63"/>
      <c r="E48" s="8"/>
    </row>
    <row r="49" spans="1:9" x14ac:dyDescent="0.25">
      <c r="A49" s="511"/>
      <c r="B49" s="63"/>
      <c r="G49" s="34" t="s">
        <v>1</v>
      </c>
      <c r="H49" s="9"/>
      <c r="I49" s="34" t="s">
        <v>2</v>
      </c>
    </row>
    <row r="50" spans="1:9" x14ac:dyDescent="0.25">
      <c r="A50" s="511"/>
      <c r="B50" s="63"/>
      <c r="E50" s="21" t="str">
        <f>E15</f>
        <v>Payment Item</v>
      </c>
      <c r="F50" s="21" t="s">
        <v>7</v>
      </c>
      <c r="G50" s="34" t="s">
        <v>4</v>
      </c>
      <c r="H50" s="9"/>
      <c r="I50" s="34" t="s">
        <v>4</v>
      </c>
    </row>
    <row r="51" spans="1:9" s="71" customFormat="1" x14ac:dyDescent="0.25">
      <c r="A51" s="511"/>
      <c r="B51" s="114"/>
      <c r="C51" s="72" t="s">
        <v>30</v>
      </c>
      <c r="E51" s="550" t="s">
        <v>223</v>
      </c>
      <c r="F51" s="67" t="s">
        <v>407</v>
      </c>
      <c r="G51" s="113">
        <v>0</v>
      </c>
      <c r="I51" s="207">
        <v>0</v>
      </c>
    </row>
    <row r="52" spans="1:9" s="71" customFormat="1" x14ac:dyDescent="0.25">
      <c r="A52" s="511"/>
      <c r="B52" s="114"/>
      <c r="C52" s="126"/>
      <c r="E52" s="551"/>
      <c r="F52" s="67" t="s">
        <v>430</v>
      </c>
      <c r="G52" s="113">
        <f>-Summary!B31</f>
        <v>145000</v>
      </c>
      <c r="I52" s="113">
        <v>0</v>
      </c>
    </row>
    <row r="53" spans="1:9" s="71" customFormat="1" hidden="1" x14ac:dyDescent="0.25">
      <c r="A53" s="511"/>
      <c r="B53" s="114"/>
      <c r="C53" s="126"/>
      <c r="E53" s="551"/>
      <c r="F53" s="67"/>
      <c r="G53" s="113"/>
      <c r="I53" s="113"/>
    </row>
    <row r="54" spans="1:9" s="71" customFormat="1" hidden="1" x14ac:dyDescent="0.25">
      <c r="A54" s="511"/>
      <c r="B54" s="114"/>
      <c r="C54" s="126"/>
      <c r="E54" s="551"/>
      <c r="F54" s="67"/>
      <c r="G54" s="113"/>
      <c r="I54" s="113"/>
    </row>
    <row r="55" spans="1:9" s="71" customFormat="1" hidden="1" x14ac:dyDescent="0.25">
      <c r="A55" s="511"/>
      <c r="B55" s="114"/>
      <c r="C55" s="126"/>
      <c r="E55" s="551"/>
      <c r="F55" s="67"/>
      <c r="G55" s="113"/>
      <c r="I55" s="113"/>
    </row>
    <row r="56" spans="1:9" s="71" customFormat="1" hidden="1" x14ac:dyDescent="0.25">
      <c r="A56" s="511"/>
      <c r="B56" s="114"/>
      <c r="C56" s="126"/>
      <c r="E56" s="551"/>
      <c r="F56" s="67"/>
      <c r="G56" s="113"/>
      <c r="I56" s="113"/>
    </row>
    <row r="57" spans="1:9" s="71" customFormat="1" hidden="1" x14ac:dyDescent="0.25">
      <c r="A57" s="511"/>
      <c r="B57" s="114"/>
      <c r="C57" s="126"/>
      <c r="E57" s="551"/>
      <c r="F57" s="67"/>
      <c r="G57" s="113"/>
      <c r="I57" s="113"/>
    </row>
    <row r="58" spans="1:9" s="71" customFormat="1" ht="15" customHeight="1" x14ac:dyDescent="0.25">
      <c r="A58" s="511"/>
      <c r="B58" s="114"/>
      <c r="C58" s="126"/>
      <c r="E58" s="552"/>
      <c r="F58" s="67"/>
      <c r="G58" s="113"/>
      <c r="I58" s="113"/>
    </row>
    <row r="59" spans="1:9" x14ac:dyDescent="0.25">
      <c r="A59" s="511"/>
      <c r="B59" s="63"/>
      <c r="E59" s="8"/>
      <c r="F59" s="44" t="s">
        <v>6</v>
      </c>
      <c r="G59" s="40">
        <f>SUM(G51:G58)</f>
        <v>145000</v>
      </c>
      <c r="I59" s="40">
        <f>SUM(I51:I58)</f>
        <v>0</v>
      </c>
    </row>
    <row r="60" spans="1:9" x14ac:dyDescent="0.25">
      <c r="A60" s="511"/>
      <c r="B60" s="63"/>
    </row>
    <row r="61" spans="1:9" x14ac:dyDescent="0.25">
      <c r="A61" s="511"/>
      <c r="B61" s="63"/>
      <c r="G61" s="34" t="s">
        <v>1</v>
      </c>
      <c r="H61" s="9"/>
      <c r="I61" s="34" t="s">
        <v>2</v>
      </c>
    </row>
    <row r="62" spans="1:9" x14ac:dyDescent="0.25">
      <c r="A62" s="511"/>
      <c r="E62" s="387" t="str">
        <f>E50</f>
        <v>Payment Item</v>
      </c>
      <c r="F62" s="21" t="s">
        <v>7</v>
      </c>
      <c r="G62" s="34" t="s">
        <v>4</v>
      </c>
      <c r="H62" s="9"/>
      <c r="I62" s="34" t="s">
        <v>4</v>
      </c>
    </row>
    <row r="63" spans="1:9" s="71" customFormat="1" x14ac:dyDescent="0.25">
      <c r="A63" s="511"/>
      <c r="B63" s="114"/>
      <c r="C63" s="72" t="s">
        <v>31</v>
      </c>
      <c r="E63" s="398" t="s">
        <v>58</v>
      </c>
      <c r="F63" s="67" t="s">
        <v>411</v>
      </c>
      <c r="G63" s="113">
        <f>-Summary!B34-Summary!B35-Summary!B37-Summary!B38</f>
        <v>631.7299999999999</v>
      </c>
      <c r="I63" s="113">
        <v>28.96</v>
      </c>
    </row>
    <row r="64" spans="1:9" s="71" customFormat="1" x14ac:dyDescent="0.25">
      <c r="A64" s="511"/>
      <c r="B64" s="114"/>
      <c r="C64" s="126"/>
      <c r="F64" s="67" t="s">
        <v>412</v>
      </c>
      <c r="G64" s="113">
        <f>-Summary!B27</f>
        <v>51.11</v>
      </c>
      <c r="I64" s="113">
        <v>51.11</v>
      </c>
    </row>
    <row r="65" spans="1:9" s="71" customFormat="1" ht="15" hidden="1" customHeight="1" x14ac:dyDescent="0.25">
      <c r="A65" s="511"/>
      <c r="B65" s="114"/>
      <c r="C65" s="126"/>
      <c r="E65" s="197"/>
      <c r="F65" s="67"/>
      <c r="G65" s="113"/>
      <c r="I65" s="113"/>
    </row>
    <row r="66" spans="1:9" s="71" customFormat="1" ht="15" hidden="1" customHeight="1" x14ac:dyDescent="0.25">
      <c r="A66" s="511"/>
      <c r="B66" s="114"/>
      <c r="C66" s="126"/>
      <c r="E66" s="197"/>
      <c r="F66" s="67"/>
      <c r="G66" s="113"/>
      <c r="I66" s="113"/>
    </row>
    <row r="67" spans="1:9" s="71" customFormat="1" ht="15" hidden="1" customHeight="1" x14ac:dyDescent="0.25">
      <c r="A67" s="511"/>
      <c r="B67" s="114"/>
      <c r="C67" s="126"/>
      <c r="E67" s="197"/>
      <c r="F67" s="67"/>
      <c r="G67" s="113"/>
      <c r="I67" s="113"/>
    </row>
    <row r="68" spans="1:9" s="71" customFormat="1" ht="15" hidden="1" customHeight="1" x14ac:dyDescent="0.25">
      <c r="A68" s="511"/>
      <c r="B68" s="114"/>
      <c r="C68" s="126"/>
      <c r="E68" s="197"/>
      <c r="F68" s="67"/>
      <c r="G68" s="113"/>
      <c r="I68" s="113"/>
    </row>
    <row r="69" spans="1:9" s="71" customFormat="1" ht="15" hidden="1" customHeight="1" x14ac:dyDescent="0.25">
      <c r="A69" s="511"/>
      <c r="B69" s="114"/>
      <c r="C69" s="126"/>
      <c r="E69" s="197"/>
      <c r="F69" s="67"/>
      <c r="G69" s="113"/>
      <c r="I69" s="113"/>
    </row>
    <row r="70" spans="1:9" s="71" customFormat="1" ht="15" customHeight="1" x14ac:dyDescent="0.25">
      <c r="A70" s="511"/>
      <c r="B70" s="114"/>
      <c r="C70" s="126"/>
      <c r="E70" s="198"/>
      <c r="F70" s="67"/>
      <c r="G70" s="113"/>
      <c r="I70" s="113"/>
    </row>
    <row r="71" spans="1:9" x14ac:dyDescent="0.25">
      <c r="A71" s="511"/>
      <c r="B71" s="63"/>
      <c r="E71" s="8"/>
      <c r="F71" s="44" t="s">
        <v>6</v>
      </c>
      <c r="G71" s="40">
        <f>SUM(G63:G70)</f>
        <v>682.83999999999992</v>
      </c>
      <c r="I71" s="40">
        <f>SUM(I63:I70)</f>
        <v>80.069999999999993</v>
      </c>
    </row>
    <row r="72" spans="1:9" x14ac:dyDescent="0.25">
      <c r="A72" s="511"/>
      <c r="B72" s="63"/>
    </row>
    <row r="73" spans="1:9" x14ac:dyDescent="0.25">
      <c r="A73" s="511"/>
      <c r="B73" s="63"/>
      <c r="G73" s="34" t="s">
        <v>1</v>
      </c>
      <c r="H73" s="9"/>
      <c r="I73" s="34" t="s">
        <v>2</v>
      </c>
    </row>
    <row r="74" spans="1:9" x14ac:dyDescent="0.25">
      <c r="A74" s="511"/>
      <c r="B74" s="63"/>
      <c r="E74" s="21" t="str">
        <f>E62</f>
        <v>Payment Item</v>
      </c>
      <c r="F74" s="21" t="s">
        <v>7</v>
      </c>
      <c r="G74" s="34" t="s">
        <v>4</v>
      </c>
      <c r="H74" s="9"/>
      <c r="I74" s="34" t="s">
        <v>4</v>
      </c>
    </row>
    <row r="75" spans="1:9" s="71" customFormat="1" x14ac:dyDescent="0.25">
      <c r="A75" s="511"/>
      <c r="B75" s="114"/>
      <c r="C75" s="72" t="s">
        <v>39</v>
      </c>
      <c r="E75" s="550" t="s">
        <v>221</v>
      </c>
      <c r="F75" s="67" t="s">
        <v>413</v>
      </c>
      <c r="G75" s="113">
        <v>0</v>
      </c>
      <c r="I75" s="113">
        <v>0</v>
      </c>
    </row>
    <row r="76" spans="1:9" s="71" customFormat="1" hidden="1" x14ac:dyDescent="0.25">
      <c r="A76" s="511"/>
      <c r="B76" s="114"/>
      <c r="C76" s="126"/>
      <c r="E76" s="551"/>
      <c r="F76" s="67"/>
      <c r="G76" s="113"/>
      <c r="I76" s="113"/>
    </row>
    <row r="77" spans="1:9" s="71" customFormat="1" hidden="1" x14ac:dyDescent="0.25">
      <c r="A77" s="511"/>
      <c r="B77" s="114"/>
      <c r="C77" s="126"/>
      <c r="E77" s="551"/>
      <c r="F77" s="67"/>
      <c r="G77" s="113"/>
      <c r="I77" s="113"/>
    </row>
    <row r="78" spans="1:9" s="71" customFormat="1" hidden="1" x14ac:dyDescent="0.25">
      <c r="A78" s="511"/>
      <c r="B78" s="114"/>
      <c r="C78" s="126"/>
      <c r="E78" s="551"/>
      <c r="F78" s="67"/>
      <c r="G78" s="113"/>
      <c r="I78" s="113"/>
    </row>
    <row r="79" spans="1:9" s="71" customFormat="1" hidden="1" x14ac:dyDescent="0.25">
      <c r="A79" s="511"/>
      <c r="B79" s="114"/>
      <c r="C79" s="126"/>
      <c r="E79" s="551"/>
      <c r="F79" s="67"/>
      <c r="G79" s="113"/>
      <c r="I79" s="113"/>
    </row>
    <row r="80" spans="1:9" s="71" customFormat="1" hidden="1" x14ac:dyDescent="0.25">
      <c r="A80" s="511"/>
      <c r="B80" s="114"/>
      <c r="C80" s="126"/>
      <c r="E80" s="551"/>
      <c r="F80" s="67"/>
      <c r="G80" s="113"/>
      <c r="I80" s="113"/>
    </row>
    <row r="81" spans="1:9" s="71" customFormat="1" hidden="1" x14ac:dyDescent="0.25">
      <c r="A81" s="511"/>
      <c r="B81" s="114"/>
      <c r="C81" s="126"/>
      <c r="E81" s="551"/>
      <c r="F81" s="67"/>
      <c r="G81" s="113"/>
      <c r="I81" s="113"/>
    </row>
    <row r="82" spans="1:9" s="71" customFormat="1" ht="15" customHeight="1" x14ac:dyDescent="0.25">
      <c r="A82" s="511"/>
      <c r="B82" s="114"/>
      <c r="C82" s="126"/>
      <c r="E82" s="552"/>
      <c r="F82" s="67"/>
      <c r="G82" s="113"/>
      <c r="I82" s="113"/>
    </row>
    <row r="83" spans="1:9" x14ac:dyDescent="0.25">
      <c r="A83" s="511"/>
      <c r="B83" s="63"/>
      <c r="E83" s="8"/>
      <c r="F83" s="44" t="s">
        <v>6</v>
      </c>
      <c r="G83" s="40">
        <f>SUM(G75:G82)</f>
        <v>0</v>
      </c>
      <c r="I83" s="40">
        <f>SUM(I75:I82)</f>
        <v>0</v>
      </c>
    </row>
    <row r="84" spans="1:9" x14ac:dyDescent="0.25">
      <c r="A84" s="511"/>
    </row>
    <row r="85" spans="1:9" x14ac:dyDescent="0.25">
      <c r="A85" s="99"/>
    </row>
    <row r="86" spans="1:9" x14ac:dyDescent="0.25">
      <c r="A86" s="99"/>
    </row>
    <row r="87" spans="1:9" x14ac:dyDescent="0.25">
      <c r="A87" s="99"/>
    </row>
    <row r="88" spans="1:9" x14ac:dyDescent="0.25">
      <c r="A88" s="99"/>
    </row>
    <row r="89" spans="1:9" x14ac:dyDescent="0.25">
      <c r="A89" s="99"/>
    </row>
    <row r="90" spans="1:9" x14ac:dyDescent="0.25">
      <c r="A90" s="99"/>
    </row>
    <row r="91" spans="1:9" x14ac:dyDescent="0.25">
      <c r="A91" s="99"/>
    </row>
    <row r="92" spans="1:9" x14ac:dyDescent="0.25">
      <c r="A92" s="99"/>
    </row>
    <row r="93" spans="1:9" x14ac:dyDescent="0.25">
      <c r="A93" s="99"/>
    </row>
    <row r="94" spans="1:9" x14ac:dyDescent="0.25">
      <c r="A94" s="99"/>
    </row>
  </sheetData>
  <sheetProtection insertRows="0" deleteRows="0"/>
  <mergeCells count="13">
    <mergeCell ref="E8:I8"/>
    <mergeCell ref="E3:I3"/>
    <mergeCell ref="E4:I4"/>
    <mergeCell ref="E5:I5"/>
    <mergeCell ref="E6:I6"/>
    <mergeCell ref="E7:I7"/>
    <mergeCell ref="A12:A84"/>
    <mergeCell ref="E75:E82"/>
    <mergeCell ref="E16:E22"/>
    <mergeCell ref="E27:E34"/>
    <mergeCell ref="E39:E46"/>
    <mergeCell ref="E51:E58"/>
    <mergeCell ref="E12:I12"/>
  </mergeCells>
  <dataValidations xWindow="760" yWindow="617" count="13">
    <dataValidation type="textLength" allowBlank="1" showInputMessage="1" showErrorMessage="1" errorTitle="Attention" error="Maximum of 8 characters only." promptTitle="Guidance" prompt="For assistance completing the template please refer to EG A6." sqref="C12">
      <formula1>1</formula1>
      <formula2>8</formula2>
    </dataValidation>
    <dataValidation type="list" allowBlank="1" showInputMessage="1" showErrorMessage="1" promptTitle="Employee related payments." prompt="Please select item from the drop down list provided.The list can be edited in the green &quot;lists&quot; tab." sqref="F27:F34">
      <formula1>Payment2</formula1>
    </dataValidation>
    <dataValidation type="list" allowBlank="1" showInputMessage="1" showErrorMessage="1" promptTitle="Payments for providing services " prompt="Please select item from the drop down list provided.The list can be edited in the green &quot;lists&quot; tab." sqref="F39:F46">
      <formula1>Payment3</formula1>
    </dataValidation>
    <dataValidation type="list" allowBlank="1" showInputMessage="1" showErrorMessage="1" promptTitle="Purchase of assets" prompt="Please select item from the drop down list provided.The list can be edited in the green &quot;lists&quot; tab." sqref="F76:F82">
      <formula1>Payment6</formula1>
    </dataValidation>
    <dataValidation type="list" allowBlank="1" showInputMessage="1" showErrorMessage="1" promptTitle="Grants and donations paid" prompt="Please select item from the drop down list provided.The list can be edited in the green &quot;lists&quot; tab." sqref="F51:F58">
      <formula1>Payment4</formula1>
    </dataValidation>
    <dataValidation type="list" allowBlank="1" showInputMessage="1" showErrorMessage="1" promptTitle="Other operating Payments" prompt="Please select item from the drop down list provided.The list can be edited in the green &quot;lists&quot; tab." sqref="F63:F70">
      <formula1>Payment5</formula1>
    </dataValidation>
    <dataValidation type="textLength" allowBlank="1" showInputMessage="1" showErrorMessage="1" errorTitle="Attention" error="Maximum of 8 characters only." promptTitle="Guidance" prompt="For assistance completing the template please refer to the attached guidance notes." sqref="C13">
      <formula1>1</formula1>
      <formula2>10</formula2>
    </dataValidation>
    <dataValidation type="list" allowBlank="1" showInputMessage="1" showErrorMessage="1" promptTitle="Capital Payments" prompt="Please select item from the drop down list provided.The list can be edited in the green &quot;lists&quot; tab." sqref="F75">
      <formula1>Payment6</formula1>
    </dataValidation>
    <dataValidation allowBlank="1" showInputMessage="1" showErrorMessage="1" promptTitle="Guidance" prompt="For assistance completing the template please refer to EG A6." sqref="C16 C39 C51 C63 C75"/>
    <dataValidation allowBlank="1" showInputMessage="1" showErrorMessage="1" promptTitle="Payment Item" prompt="The payment Item the Analysis can be edited in the green &quot;lists&quot; tab." sqref="E75:E82 E39:E46 E27:E34 E51:E58 E63 E65:E70 E16:E22"/>
    <dataValidation type="whole" errorStyle="warning" allowBlank="1" showInputMessage="1" showErrorMessage="1" errorTitle="Attention" error="Enter whole dollars only._x000a_Did you mean to enter a negative number?_x000a_" promptTitle="Actual This Year" prompt="Please enter whole dollars only." sqref="G27:G34 G39:G46 G51:G58 G63:G70 G75:G82 I63:I70 G16:G22">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27:I34 I39:I46 I51:I58 I75:I82 I16:I22">
      <formula1>0</formula1>
      <formula2>10000000</formula2>
    </dataValidation>
    <dataValidation type="list" allowBlank="1" showInputMessage="1" showErrorMessage="1" promptTitle="Cost of public fundraising" prompt="Please select item from the drop down list provided.The list can be edited in the green &quot;lists&quot; tab." sqref="F16:F22">
      <formula1>Payment1</formula1>
    </dataValidation>
  </dataValidations>
  <printOptions horizontalCentered="1"/>
  <pageMargins left="0.23622047244094491" right="0.23622047244094491" top="0.74803149606299213" bottom="0.74803149606299213" header="0.31496062992125984" footer="0.31496062992125984"/>
  <pageSetup paperSize="9" scale="67" firstPageNumber="10" fitToHeight="2" orientation="portrait" cellComments="asDisplayed" useFirstPageNumber="1" r:id="rId1"/>
  <headerFooter>
    <oddFooter>&amp;CPage &amp;P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9"/>
  <sheetViews>
    <sheetView showGridLines="0" zoomScaleNormal="100" workbookViewId="0">
      <selection activeCell="H29" sqref="H29"/>
    </sheetView>
  </sheetViews>
  <sheetFormatPr defaultRowHeight="15" x14ac:dyDescent="0.25"/>
  <cols>
    <col min="1" max="1" width="2.7109375" style="71" customWidth="1"/>
    <col min="2" max="2" width="2.7109375" style="4" customWidth="1"/>
    <col min="3" max="3" width="9.7109375" style="9" customWidth="1"/>
    <col min="4" max="4" width="2.7109375" style="4" customWidth="1"/>
    <col min="5" max="5" width="43.140625" style="4" customWidth="1"/>
    <col min="6" max="7" width="15.7109375" style="4" customWidth="1"/>
    <col min="8" max="8" width="3.7109375" style="4" customWidth="1"/>
    <col min="9" max="9" width="14.85546875" style="4" customWidth="1"/>
    <col min="10" max="10" width="10.140625" style="4" customWidth="1"/>
    <col min="11" max="11" width="6.28515625" style="4" customWidth="1"/>
    <col min="12" max="12" width="9.42578125" style="4" customWidth="1"/>
    <col min="13" max="16384" width="9.140625" style="4"/>
  </cols>
  <sheetData>
    <row r="2" spans="1:14" ht="15" customHeight="1" x14ac:dyDescent="0.25">
      <c r="E2" s="148"/>
      <c r="F2" s="148"/>
      <c r="G2" s="148"/>
      <c r="H2" s="148"/>
      <c r="I2" s="148"/>
      <c r="J2" s="148"/>
      <c r="K2" s="148"/>
      <c r="L2" s="148"/>
    </row>
    <row r="3" spans="1:14" ht="21" customHeight="1" x14ac:dyDescent="0.25">
      <c r="E3" s="478" t="str">
        <f>Name</f>
        <v>Te Totara Primary School PTA</v>
      </c>
      <c r="F3" s="478"/>
      <c r="G3" s="478"/>
      <c r="H3" s="478"/>
      <c r="I3" s="478"/>
      <c r="J3" s="478"/>
      <c r="K3" s="478"/>
      <c r="L3" s="478"/>
    </row>
    <row r="4" spans="1:14" ht="5.0999999999999996" customHeight="1" x14ac:dyDescent="0.25">
      <c r="E4" s="149"/>
      <c r="F4" s="149"/>
      <c r="G4" s="149"/>
      <c r="H4" s="149"/>
      <c r="I4" s="149"/>
      <c r="J4" s="149"/>
      <c r="K4" s="149"/>
      <c r="L4" s="149"/>
    </row>
    <row r="5" spans="1:14" ht="18.75" customHeight="1" x14ac:dyDescent="0.25">
      <c r="E5" s="479" t="s">
        <v>114</v>
      </c>
      <c r="F5" s="479"/>
      <c r="G5" s="479"/>
      <c r="H5" s="479"/>
      <c r="I5" s="479"/>
      <c r="J5" s="479"/>
      <c r="K5" s="479"/>
      <c r="L5" s="479"/>
    </row>
    <row r="6" spans="1:14" ht="5.0999999999999996" customHeight="1" x14ac:dyDescent="0.25">
      <c r="E6" s="149"/>
      <c r="F6" s="149"/>
      <c r="G6" s="149"/>
      <c r="H6" s="149"/>
      <c r="I6" s="149"/>
      <c r="J6" s="149"/>
      <c r="K6" s="149"/>
      <c r="L6" s="149"/>
    </row>
    <row r="7" spans="1:14" ht="15.75" customHeight="1" x14ac:dyDescent="0.25">
      <c r="E7" s="480" t="s">
        <v>17</v>
      </c>
      <c r="F7" s="480"/>
      <c r="G7" s="480"/>
      <c r="H7" s="480"/>
      <c r="I7" s="480"/>
      <c r="J7" s="480"/>
      <c r="K7" s="480"/>
      <c r="L7" s="480"/>
    </row>
    <row r="8" spans="1:14" ht="15.75" customHeight="1" x14ac:dyDescent="0.25">
      <c r="E8" s="481">
        <f>Date</f>
        <v>43465</v>
      </c>
      <c r="F8" s="481"/>
      <c r="G8" s="481"/>
      <c r="H8" s="481"/>
      <c r="I8" s="481"/>
      <c r="J8" s="481"/>
      <c r="K8" s="481"/>
      <c r="L8" s="481"/>
    </row>
    <row r="9" spans="1:14" s="1" customFormat="1" ht="12.75" customHeight="1" x14ac:dyDescent="0.2">
      <c r="A9" s="98"/>
      <c r="C9" s="2"/>
      <c r="E9" s="150"/>
      <c r="F9" s="150"/>
      <c r="G9" s="150"/>
      <c r="H9" s="150"/>
      <c r="I9" s="150"/>
      <c r="J9" s="150"/>
      <c r="K9" s="150"/>
      <c r="L9" s="150"/>
    </row>
    <row r="10" spans="1:14" s="1" customFormat="1" ht="12.75" x14ac:dyDescent="0.2">
      <c r="A10" s="98"/>
      <c r="C10" s="2"/>
      <c r="E10" s="5"/>
      <c r="F10" s="5"/>
      <c r="G10" s="5"/>
      <c r="H10" s="5"/>
      <c r="I10" s="5"/>
      <c r="J10" s="5"/>
      <c r="K10" s="5"/>
      <c r="L10" s="5"/>
      <c r="M10" s="5"/>
      <c r="N10" s="5"/>
    </row>
    <row r="11" spans="1:14" s="1" customFormat="1" x14ac:dyDescent="0.25">
      <c r="A11" s="98"/>
      <c r="C11" s="34" t="s">
        <v>10</v>
      </c>
      <c r="E11" s="5"/>
      <c r="F11" s="5"/>
      <c r="G11" s="5"/>
      <c r="H11" s="5"/>
      <c r="I11" s="5"/>
      <c r="J11" s="5"/>
      <c r="K11" s="5"/>
      <c r="L11" s="5"/>
      <c r="M11" s="5"/>
      <c r="N11" s="5"/>
    </row>
    <row r="12" spans="1:14" s="98" customFormat="1" ht="15" customHeight="1" x14ac:dyDescent="0.25">
      <c r="A12" s="511" t="s">
        <v>207</v>
      </c>
      <c r="C12" s="72" t="s">
        <v>101</v>
      </c>
      <c r="D12" s="105"/>
      <c r="E12" s="559" t="s">
        <v>2136</v>
      </c>
      <c r="F12" s="559"/>
      <c r="G12" s="559"/>
      <c r="H12" s="559"/>
      <c r="I12" s="559"/>
      <c r="J12" s="559"/>
      <c r="K12" s="559"/>
      <c r="L12" s="559"/>
    </row>
    <row r="13" spans="1:14" s="1" customFormat="1" x14ac:dyDescent="0.25">
      <c r="A13" s="511"/>
      <c r="C13" s="10"/>
    </row>
    <row r="14" spans="1:14" s="1" customFormat="1" x14ac:dyDescent="0.25">
      <c r="A14" s="511"/>
      <c r="C14" s="34" t="s">
        <v>169</v>
      </c>
      <c r="E14" s="556" t="s">
        <v>231</v>
      </c>
      <c r="F14" s="557"/>
      <c r="G14" s="557"/>
      <c r="H14" s="557"/>
      <c r="I14" s="557"/>
      <c r="J14" s="557"/>
      <c r="K14" s="557"/>
      <c r="L14" s="558"/>
    </row>
    <row r="15" spans="1:14" s="98" customFormat="1" ht="15" customHeight="1" x14ac:dyDescent="0.2">
      <c r="A15" s="511"/>
      <c r="D15" s="105"/>
      <c r="E15" s="560" t="s">
        <v>291</v>
      </c>
      <c r="F15" s="561"/>
      <c r="G15" s="561"/>
      <c r="H15" s="561"/>
      <c r="I15" s="561"/>
      <c r="J15" s="561"/>
      <c r="K15" s="561"/>
      <c r="L15" s="562"/>
    </row>
    <row r="16" spans="1:14" s="98" customFormat="1" x14ac:dyDescent="0.25">
      <c r="A16" s="511"/>
      <c r="C16" s="69"/>
      <c r="D16" s="105"/>
      <c r="E16" s="485"/>
      <c r="F16" s="563"/>
      <c r="G16" s="563"/>
      <c r="H16" s="563"/>
      <c r="I16" s="563"/>
      <c r="J16" s="563"/>
      <c r="K16" s="563"/>
      <c r="L16" s="486"/>
    </row>
    <row r="17" spans="1:12" x14ac:dyDescent="0.25">
      <c r="A17" s="511"/>
    </row>
    <row r="18" spans="1:12" x14ac:dyDescent="0.25">
      <c r="A18" s="511"/>
      <c r="C18" s="34" t="s">
        <v>170</v>
      </c>
      <c r="E18" s="70" t="s">
        <v>232</v>
      </c>
      <c r="F18" s="71"/>
      <c r="G18" s="71"/>
      <c r="H18" s="71"/>
      <c r="K18" s="131"/>
    </row>
    <row r="19" spans="1:12" s="71" customFormat="1" ht="35.1" customHeight="1" x14ac:dyDescent="0.25">
      <c r="A19" s="511"/>
      <c r="E19" s="553" t="s">
        <v>260</v>
      </c>
      <c r="F19" s="554"/>
      <c r="G19" s="554"/>
      <c r="H19" s="554"/>
      <c r="I19" s="554"/>
      <c r="J19" s="554"/>
      <c r="K19" s="554"/>
      <c r="L19" s="555"/>
    </row>
    <row r="20" spans="1:12" s="71" customFormat="1" ht="15" customHeight="1" x14ac:dyDescent="0.25">
      <c r="A20" s="511"/>
      <c r="E20" s="74"/>
      <c r="F20" s="75"/>
      <c r="G20" s="75"/>
      <c r="H20" s="75"/>
      <c r="I20" s="75"/>
      <c r="J20" s="75"/>
      <c r="K20" s="128"/>
      <c r="L20" s="76"/>
    </row>
    <row r="21" spans="1:12" ht="15" customHeight="1" x14ac:dyDescent="0.25">
      <c r="A21" s="511"/>
      <c r="I21" s="131"/>
    </row>
    <row r="22" spans="1:12" x14ac:dyDescent="0.25">
      <c r="A22" s="511"/>
      <c r="C22" s="34" t="s">
        <v>171</v>
      </c>
      <c r="E22" s="21" t="s">
        <v>233</v>
      </c>
      <c r="F22" s="13"/>
      <c r="G22" s="13"/>
      <c r="H22" s="13"/>
      <c r="I22" s="130"/>
      <c r="J22" s="13"/>
    </row>
    <row r="23" spans="1:12" s="71" customFormat="1" ht="35.1" customHeight="1" x14ac:dyDescent="0.25">
      <c r="A23" s="511"/>
      <c r="C23" s="126"/>
      <c r="E23" s="553" t="s">
        <v>261</v>
      </c>
      <c r="F23" s="554"/>
      <c r="G23" s="554"/>
      <c r="H23" s="554"/>
      <c r="I23" s="554"/>
      <c r="J23" s="554"/>
      <c r="K23" s="554"/>
      <c r="L23" s="555"/>
    </row>
    <row r="24" spans="1:12" x14ac:dyDescent="0.25">
      <c r="A24" s="511"/>
      <c r="C24" s="4"/>
    </row>
    <row r="62" spans="4:5" x14ac:dyDescent="0.25">
      <c r="D62" s="386"/>
      <c r="E62" s="386"/>
    </row>
    <row r="63" spans="4:5" x14ac:dyDescent="0.25">
      <c r="D63" s="386"/>
      <c r="E63" s="386"/>
    </row>
    <row r="64" spans="4:5" x14ac:dyDescent="0.25">
      <c r="D64" s="386"/>
      <c r="E64" s="386"/>
    </row>
    <row r="66" hidden="1" x14ac:dyDescent="0.25"/>
    <row r="67" hidden="1" x14ac:dyDescent="0.25"/>
    <row r="68" hidden="1" x14ac:dyDescent="0.25"/>
    <row r="69" hidden="1" x14ac:dyDescent="0.25"/>
  </sheetData>
  <sheetProtection insertRows="0" deleteRows="0"/>
  <mergeCells count="10">
    <mergeCell ref="E19:L19"/>
    <mergeCell ref="E23:L23"/>
    <mergeCell ref="A12:A24"/>
    <mergeCell ref="E14:L14"/>
    <mergeCell ref="E3:L3"/>
    <mergeCell ref="E5:L5"/>
    <mergeCell ref="E7:L7"/>
    <mergeCell ref="E8:L8"/>
    <mergeCell ref="E12:L12"/>
    <mergeCell ref="E15:L16"/>
  </mergeCells>
  <dataValidations xWindow="52" yWindow="341" count="7">
    <dataValidation type="textLength" allowBlank="1" showInputMessage="1" showErrorMessage="1" errorTitle="Attention" error="Maximum of 8 characters only." promptTitle="Guidance" prompt="For assistance completing the template please refer to EG A6." sqref="C11">
      <formula1>1</formula1>
      <formula2>8</formula2>
    </dataValidation>
    <dataValidation type="whole" allowBlank="1" showInputMessage="1" showErrorMessage="1" promptTitle="Related party outstanding amount" prompt="Please enter whole dollars only." sqref="L20">
      <formula1>0</formula1>
      <formula2>10000000</formula2>
    </dataValidation>
    <dataValidation type="textLength" allowBlank="1" showInputMessage="1" showErrorMessage="1" errorTitle="Attention" error="Maximum of 8 characters only." promptTitle="Guidance" prompt="For assistance completing the template please refer to the attached guidance notes." sqref="C12">
      <formula1>1</formula1>
      <formula2>10</formula2>
    </dataValidation>
    <dataValidation allowBlank="1" showInputMessage="1" showErrorMessage="1" promptTitle="Guidance" prompt="For assistance completing the template please refer to EG A6." sqref="C18 C22 C14"/>
    <dataValidation allowBlank="1" showInputMessage="1" showErrorMessage="1" promptTitle="Related Party Transactions" prompt="Press the F2 key to edit this note._x000a_" sqref="E19:L19"/>
    <dataValidation allowBlank="1" showInputMessage="1" showErrorMessage="1" promptTitle="Events after the Balance Date" prompt="Press the F2 key to edit this note." sqref="E23:L23"/>
    <dataValidation allowBlank="1" showInputMessage="1" showErrorMessage="1" promptTitle="Correction of Errors" prompt="Disclose any significant errors relating to past periods that have been corrected in the current performance report. Delete this note if not applicable." sqref="E15:L16"/>
  </dataValidations>
  <printOptions horizontalCentered="1"/>
  <pageMargins left="0.23622047244094491" right="0.23622047244094491" top="0.74803149606299213" bottom="0.74803149606299213" header="0.31496062992125984" footer="0.31496062992125984"/>
  <pageSetup paperSize="9" scale="67" firstPageNumber="11" fitToHeight="2" orientation="portrait" cellComments="asDisplayed" useFirstPageNumber="1" r:id="rId1"/>
  <headerFoot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98"/>
  <sheetViews>
    <sheetView topLeftCell="A8" zoomScale="85" zoomScaleNormal="85" workbookViewId="0">
      <selection activeCell="E20" sqref="E20"/>
    </sheetView>
  </sheetViews>
  <sheetFormatPr defaultRowHeight="14.25" x14ac:dyDescent="0.2"/>
  <cols>
    <col min="1" max="1" width="7.85546875" style="168" customWidth="1"/>
    <col min="2" max="2" width="36.28515625" style="168" bestFit="1" customWidth="1"/>
    <col min="3" max="3" width="19.5703125" style="168" customWidth="1"/>
    <col min="4" max="4" width="9.140625" style="168"/>
    <col min="5" max="5" width="14.140625" style="168" bestFit="1" customWidth="1"/>
    <col min="6" max="6" width="27.7109375" style="168" customWidth="1"/>
    <col min="7" max="7" width="18.5703125" style="168" customWidth="1"/>
    <col min="8" max="8" width="8.5703125" style="168" customWidth="1"/>
    <col min="9" max="9" width="10.7109375" style="168" customWidth="1"/>
    <col min="10" max="10" width="12.140625" style="168" customWidth="1"/>
    <col min="11" max="16384" width="9.140625" style="168"/>
  </cols>
  <sheetData>
    <row r="1" spans="2:12" x14ac:dyDescent="0.2">
      <c r="B1" s="166" t="s">
        <v>282</v>
      </c>
      <c r="C1" s="167"/>
      <c r="F1" s="168" t="s">
        <v>292</v>
      </c>
      <c r="G1" s="168" t="s">
        <v>293</v>
      </c>
      <c r="I1" s="169" t="s">
        <v>294</v>
      </c>
      <c r="J1" s="170"/>
      <c r="K1" s="170"/>
    </row>
    <row r="2" spans="2:12" x14ac:dyDescent="0.2">
      <c r="B2" s="166" t="s">
        <v>295</v>
      </c>
      <c r="C2" s="167"/>
      <c r="F2" s="171" t="s">
        <v>296</v>
      </c>
      <c r="G2" s="172">
        <v>-8130.21</v>
      </c>
      <c r="I2" s="170" t="s">
        <v>297</v>
      </c>
      <c r="J2" s="170">
        <v>-683.64</v>
      </c>
      <c r="K2" s="170" t="s">
        <v>298</v>
      </c>
    </row>
    <row r="3" spans="2:12" x14ac:dyDescent="0.2">
      <c r="B3" s="166" t="s">
        <v>299</v>
      </c>
      <c r="C3" s="167"/>
      <c r="F3" s="173" t="s">
        <v>300</v>
      </c>
      <c r="G3" s="172">
        <v>-102.22</v>
      </c>
      <c r="H3" s="168" t="s">
        <v>301</v>
      </c>
      <c r="I3" s="170" t="s">
        <v>302</v>
      </c>
      <c r="J3" s="170">
        <v>-195.62</v>
      </c>
      <c r="K3" s="170" t="s">
        <v>303</v>
      </c>
    </row>
    <row r="4" spans="2:12" ht="15" thickBot="1" x14ac:dyDescent="0.25">
      <c r="B4" s="166"/>
      <c r="C4" s="167"/>
      <c r="F4" s="173" t="s">
        <v>304</v>
      </c>
      <c r="G4" s="174">
        <v>-879.26</v>
      </c>
      <c r="H4" s="175" t="s">
        <v>305</v>
      </c>
      <c r="I4" s="170"/>
      <c r="J4" s="176">
        <f>SUM(J2:J3)</f>
        <v>-879.26</v>
      </c>
      <c r="K4" s="170"/>
      <c r="L4" s="177"/>
    </row>
    <row r="5" spans="2:12" x14ac:dyDescent="0.2">
      <c r="B5" s="166"/>
      <c r="C5" s="167"/>
      <c r="F5" s="173" t="s">
        <v>306</v>
      </c>
      <c r="G5" s="172">
        <v>-1498.23</v>
      </c>
      <c r="H5" s="168" t="s">
        <v>298</v>
      </c>
      <c r="I5" s="170"/>
      <c r="J5" s="170"/>
      <c r="K5" s="170"/>
    </row>
    <row r="6" spans="2:12" x14ac:dyDescent="0.2">
      <c r="B6" s="166"/>
      <c r="C6" s="167"/>
      <c r="F6" s="173" t="s">
        <v>307</v>
      </c>
      <c r="G6" s="172">
        <v>-111.89</v>
      </c>
      <c r="H6" s="168" t="s">
        <v>308</v>
      </c>
    </row>
    <row r="7" spans="2:12" x14ac:dyDescent="0.2">
      <c r="B7" s="166"/>
      <c r="C7" s="178"/>
      <c r="F7" s="173" t="s">
        <v>309</v>
      </c>
      <c r="G7" s="172">
        <v>-49.93</v>
      </c>
      <c r="H7" s="168" t="s">
        <v>308</v>
      </c>
    </row>
    <row r="8" spans="2:12" x14ac:dyDescent="0.2">
      <c r="B8" s="179" t="s">
        <v>310</v>
      </c>
      <c r="C8" s="180" t="s">
        <v>311</v>
      </c>
      <c r="F8" s="173" t="s">
        <v>312</v>
      </c>
      <c r="G8" s="172">
        <v>-300</v>
      </c>
      <c r="H8" s="168" t="s">
        <v>308</v>
      </c>
    </row>
    <row r="9" spans="2:12" x14ac:dyDescent="0.2">
      <c r="B9" s="181"/>
      <c r="C9" s="182" t="s">
        <v>4</v>
      </c>
      <c r="F9" s="173" t="s">
        <v>313</v>
      </c>
      <c r="G9" s="172">
        <v>-745.88</v>
      </c>
      <c r="H9" s="168" t="s">
        <v>308</v>
      </c>
    </row>
    <row r="10" spans="2:12" x14ac:dyDescent="0.2">
      <c r="B10" s="166" t="s">
        <v>314</v>
      </c>
      <c r="C10" s="167"/>
      <c r="F10" s="173" t="s">
        <v>315</v>
      </c>
      <c r="G10" s="172">
        <v>-755.25</v>
      </c>
      <c r="H10" s="168" t="s">
        <v>308</v>
      </c>
    </row>
    <row r="11" spans="2:12" x14ac:dyDescent="0.2">
      <c r="B11" s="177" t="s">
        <v>316</v>
      </c>
      <c r="C11" s="183">
        <f>GETPIVOTDATA("Amount",$F$1,"Ref","Bake sale","Type","Revenue")</f>
        <v>271.60000000000002</v>
      </c>
      <c r="D11" s="168" t="s">
        <v>317</v>
      </c>
      <c r="E11" s="194">
        <v>272</v>
      </c>
      <c r="F11" s="173" t="s">
        <v>318</v>
      </c>
      <c r="G11" s="172">
        <v>-250</v>
      </c>
      <c r="H11" s="168" t="s">
        <v>319</v>
      </c>
    </row>
    <row r="12" spans="2:12" x14ac:dyDescent="0.2">
      <c r="B12" s="184" t="s">
        <v>320</v>
      </c>
      <c r="C12" s="183">
        <f>GETPIVOTDATA("Amount",$F$1,"Ref","Carboot","Type","Revenue")</f>
        <v>25</v>
      </c>
      <c r="D12" s="168" t="s">
        <v>321</v>
      </c>
      <c r="E12" s="193">
        <v>25</v>
      </c>
      <c r="F12" s="173" t="s">
        <v>322</v>
      </c>
      <c r="G12" s="172">
        <v>-858</v>
      </c>
      <c r="H12" s="168" t="s">
        <v>303</v>
      </c>
    </row>
    <row r="13" spans="2:12" x14ac:dyDescent="0.2">
      <c r="B13" s="184" t="s">
        <v>323</v>
      </c>
      <c r="C13" s="183">
        <f>GETPIVOTDATA("Amount",$F$1,"Ref","Cheesecake","Type","Revenue")</f>
        <v>190</v>
      </c>
      <c r="D13" s="168" t="s">
        <v>324</v>
      </c>
      <c r="E13" s="193">
        <v>190</v>
      </c>
      <c r="F13" s="173" t="s">
        <v>325</v>
      </c>
      <c r="G13" s="172">
        <v>-339.32</v>
      </c>
      <c r="H13" s="168" t="s">
        <v>303</v>
      </c>
    </row>
    <row r="14" spans="2:12" x14ac:dyDescent="0.2">
      <c r="B14" s="184" t="s">
        <v>326</v>
      </c>
      <c r="C14" s="183">
        <f>GETPIVOTDATA("Amount",$F$1,"Ref","Cookbook","Type","Revenue")</f>
        <v>10</v>
      </c>
      <c r="D14" s="168" t="s">
        <v>327</v>
      </c>
      <c r="E14" s="193">
        <v>10</v>
      </c>
      <c r="F14" s="173" t="s">
        <v>328</v>
      </c>
      <c r="G14" s="172">
        <v>0</v>
      </c>
    </row>
    <row r="15" spans="2:12" x14ac:dyDescent="0.2">
      <c r="B15" s="184" t="s">
        <v>329</v>
      </c>
      <c r="C15" s="185">
        <f>GETPIVOTDATA("Amount",$F$1,"Ref","Disco deposit","Type","Revenue")</f>
        <v>5102.3</v>
      </c>
      <c r="D15" s="168" t="s">
        <v>330</v>
      </c>
      <c r="E15" s="193">
        <v>5102</v>
      </c>
      <c r="F15" s="173" t="s">
        <v>331</v>
      </c>
      <c r="G15" s="172">
        <v>-41.98</v>
      </c>
      <c r="H15" s="168" t="s">
        <v>332</v>
      </c>
    </row>
    <row r="16" spans="2:12" x14ac:dyDescent="0.2">
      <c r="B16" s="184" t="s">
        <v>404</v>
      </c>
      <c r="C16" s="185">
        <f>GETPIVOTDATA("Amount",$F$1,"Ref","Disco sales","Type","Revenue")</f>
        <v>3910.2</v>
      </c>
      <c r="D16" s="168" t="s">
        <v>333</v>
      </c>
      <c r="E16" s="193">
        <v>3910</v>
      </c>
      <c r="F16" s="173" t="s">
        <v>334</v>
      </c>
      <c r="G16" s="172">
        <v>-144.1</v>
      </c>
      <c r="H16" s="168" t="s">
        <v>335</v>
      </c>
    </row>
    <row r="17" spans="2:8" x14ac:dyDescent="0.2">
      <c r="B17" s="177" t="s">
        <v>336</v>
      </c>
      <c r="C17" s="185">
        <f>GETPIVOTDATA("Amount",$F$1,"Ref","Netball","Type","Revenue")</f>
        <v>100</v>
      </c>
      <c r="D17" s="168" t="s">
        <v>337</v>
      </c>
      <c r="E17" s="193">
        <v>100</v>
      </c>
      <c r="F17" s="173" t="s">
        <v>338</v>
      </c>
      <c r="G17" s="172">
        <v>-1919.55</v>
      </c>
      <c r="H17" s="168" t="s">
        <v>339</v>
      </c>
    </row>
    <row r="18" spans="2:8" x14ac:dyDescent="0.2">
      <c r="B18" s="177" t="s">
        <v>340</v>
      </c>
      <c r="C18" s="185">
        <f>GETPIVOTDATA("Amount",$F$1,"Ref","PJ day","Type","Revenue")</f>
        <v>959.1</v>
      </c>
      <c r="D18" s="168" t="s">
        <v>341</v>
      </c>
      <c r="E18" s="193">
        <v>959</v>
      </c>
      <c r="F18" s="173" t="s">
        <v>342</v>
      </c>
      <c r="G18" s="172">
        <v>-134.6</v>
      </c>
      <c r="H18" s="168" t="s">
        <v>343</v>
      </c>
    </row>
    <row r="19" spans="2:8" x14ac:dyDescent="0.2">
      <c r="B19" s="177" t="s">
        <v>344</v>
      </c>
      <c r="C19" s="185">
        <f>GETPIVOTDATA("Amount",$F$1,"Ref","Raffle","Type","Revenue")</f>
        <v>393.5</v>
      </c>
      <c r="D19" s="168" t="s">
        <v>345</v>
      </c>
      <c r="E19" s="193">
        <v>394</v>
      </c>
      <c r="F19" s="171" t="s">
        <v>346</v>
      </c>
      <c r="G19" s="172">
        <v>40186.200000000004</v>
      </c>
    </row>
    <row r="20" spans="2:8" x14ac:dyDescent="0.2">
      <c r="B20" s="177" t="s">
        <v>347</v>
      </c>
      <c r="C20" s="186">
        <f>GETPIVOTDATA("Amount",$F$1,"Ref","Raffle income","Type","Revenue")+53</f>
        <v>21000.800000000003</v>
      </c>
      <c r="D20" s="168" t="s">
        <v>348</v>
      </c>
      <c r="E20" s="193">
        <v>21001</v>
      </c>
      <c r="F20" s="173" t="s">
        <v>349</v>
      </c>
      <c r="G20" s="172">
        <v>271.60000000000002</v>
      </c>
      <c r="H20" s="168" t="s">
        <v>317</v>
      </c>
    </row>
    <row r="21" spans="2:8" x14ac:dyDescent="0.2">
      <c r="B21" s="177" t="s">
        <v>350</v>
      </c>
      <c r="C21" s="185">
        <f>GETPIVOTDATA("Amount",$F$1,"Ref","Iceblock Deposit","Type","Revenue")</f>
        <v>4470.3</v>
      </c>
      <c r="D21" s="168" t="s">
        <v>351</v>
      </c>
      <c r="E21" s="193">
        <v>4470</v>
      </c>
      <c r="F21" s="173" t="s">
        <v>320</v>
      </c>
      <c r="G21" s="172">
        <v>25</v>
      </c>
      <c r="H21" s="168" t="s">
        <v>321</v>
      </c>
    </row>
    <row r="22" spans="2:8" x14ac:dyDescent="0.2">
      <c r="B22" s="177" t="s">
        <v>352</v>
      </c>
      <c r="C22" s="185">
        <f>GETPIVOTDATA("Amount",$F$1,"Ref","Donation In","Type","Revenue")</f>
        <v>135</v>
      </c>
      <c r="D22" s="168" t="s">
        <v>353</v>
      </c>
      <c r="E22" s="193">
        <v>135</v>
      </c>
      <c r="F22" s="173" t="s">
        <v>354</v>
      </c>
      <c r="G22" s="172">
        <v>190</v>
      </c>
      <c r="H22" s="168" t="s">
        <v>324</v>
      </c>
    </row>
    <row r="23" spans="2:8" x14ac:dyDescent="0.2">
      <c r="B23" s="177" t="s">
        <v>355</v>
      </c>
      <c r="C23" s="185">
        <f>'[1]Business Saver'!N1</f>
        <v>219.37000000000003</v>
      </c>
      <c r="D23" s="168" t="s">
        <v>356</v>
      </c>
      <c r="E23" s="193">
        <v>219</v>
      </c>
      <c r="F23" s="173" t="s">
        <v>326</v>
      </c>
      <c r="G23" s="172">
        <v>10</v>
      </c>
      <c r="H23" s="168" t="s">
        <v>327</v>
      </c>
    </row>
    <row r="24" spans="2:8" x14ac:dyDescent="0.2">
      <c r="B24" s="177" t="s">
        <v>357</v>
      </c>
      <c r="C24" s="185">
        <f>GETPIVOTDATA("Amount",$F$1,"Ref","Entertainment book","Type","Revenue")</f>
        <v>2786</v>
      </c>
      <c r="D24" s="168" t="s">
        <v>358</v>
      </c>
      <c r="E24" s="193">
        <v>2786</v>
      </c>
      <c r="F24" s="173" t="s">
        <v>359</v>
      </c>
      <c r="G24" s="172">
        <v>5102.3</v>
      </c>
      <c r="H24" s="168" t="s">
        <v>330</v>
      </c>
    </row>
    <row r="25" spans="2:8" x14ac:dyDescent="0.2">
      <c r="B25" s="177" t="s">
        <v>360</v>
      </c>
      <c r="C25" s="185">
        <f>GETPIVOTDATA("Amount",$F$1,"Ref","Mufti Day","Type","Revenue")</f>
        <v>885.4</v>
      </c>
      <c r="D25" s="168" t="s">
        <v>361</v>
      </c>
      <c r="E25" s="193">
        <v>885</v>
      </c>
      <c r="F25" s="173" t="s">
        <v>362</v>
      </c>
      <c r="G25" s="172">
        <v>3910.2</v>
      </c>
      <c r="H25" s="168" t="s">
        <v>333</v>
      </c>
    </row>
    <row r="26" spans="2:8" x14ac:dyDescent="0.2">
      <c r="B26" s="177"/>
      <c r="C26" s="187">
        <f>SUM(C11:C25)</f>
        <v>40458.570000000007</v>
      </c>
      <c r="E26" s="187">
        <f>SUM(E11:E25)</f>
        <v>40458</v>
      </c>
      <c r="F26" s="173" t="s">
        <v>352</v>
      </c>
      <c r="G26" s="172">
        <v>135</v>
      </c>
      <c r="H26" s="168" t="s">
        <v>353</v>
      </c>
    </row>
    <row r="27" spans="2:8" x14ac:dyDescent="0.2">
      <c r="B27" s="188" t="s">
        <v>363</v>
      </c>
      <c r="C27" s="185"/>
      <c r="F27" s="173" t="s">
        <v>357</v>
      </c>
      <c r="G27" s="172">
        <v>2786</v>
      </c>
      <c r="H27" s="168" t="s">
        <v>358</v>
      </c>
    </row>
    <row r="28" spans="2:8" x14ac:dyDescent="0.2">
      <c r="B28" s="177" t="s">
        <v>300</v>
      </c>
      <c r="C28" s="185">
        <f>GETPIVOTDATA("Amount",$F$1,"Ref","Annual fee","Type","Expense")</f>
        <v>-102.22</v>
      </c>
      <c r="D28" s="168" t="s">
        <v>301</v>
      </c>
      <c r="E28" s="168">
        <v>102</v>
      </c>
      <c r="F28" s="173" t="s">
        <v>364</v>
      </c>
      <c r="G28" s="172">
        <v>4470.3</v>
      </c>
      <c r="H28" s="168" t="s">
        <v>351</v>
      </c>
    </row>
    <row r="29" spans="2:8" x14ac:dyDescent="0.2">
      <c r="B29" s="177" t="s">
        <v>365</v>
      </c>
      <c r="C29" s="185">
        <f>SUM(G6:G10)</f>
        <v>-1962.95</v>
      </c>
      <c r="D29" s="168" t="s">
        <v>308</v>
      </c>
      <c r="E29" s="193">
        <v>1963</v>
      </c>
      <c r="F29" s="173" t="s">
        <v>366</v>
      </c>
      <c r="G29" s="172">
        <v>885.4</v>
      </c>
      <c r="H29" s="168" t="s">
        <v>361</v>
      </c>
    </row>
    <row r="30" spans="2:8" x14ac:dyDescent="0.2">
      <c r="B30" s="177" t="s">
        <v>367</v>
      </c>
      <c r="C30" s="186">
        <f>GETPIVOTDATA("Amount",$F$1,"Ref","Disco cost Oct","Type","Expense")+J2</f>
        <v>-2181.87</v>
      </c>
      <c r="D30" s="168" t="s">
        <v>298</v>
      </c>
      <c r="E30" s="193">
        <v>2182</v>
      </c>
      <c r="F30" s="173" t="s">
        <v>336</v>
      </c>
      <c r="G30" s="172">
        <v>100</v>
      </c>
      <c r="H30" s="168" t="s">
        <v>337</v>
      </c>
    </row>
    <row r="31" spans="2:8" x14ac:dyDescent="0.2">
      <c r="B31" s="177" t="s">
        <v>368</v>
      </c>
      <c r="C31" s="186">
        <f>GETPIVOTDATA("Amount",$F$1,"Ref","Donation Salvation Army","Type","Expense")</f>
        <v>-250</v>
      </c>
      <c r="D31" s="168" t="s">
        <v>369</v>
      </c>
      <c r="E31" s="193">
        <v>250</v>
      </c>
      <c r="F31" s="173" t="s">
        <v>340</v>
      </c>
      <c r="G31" s="172">
        <v>959.1</v>
      </c>
      <c r="H31" s="168" t="s">
        <v>341</v>
      </c>
    </row>
    <row r="32" spans="2:8" x14ac:dyDescent="0.2">
      <c r="B32" s="177" t="s">
        <v>370</v>
      </c>
      <c r="C32" s="186">
        <f>GETPIVOTDATA("Amount",$F$1,"Ref","PTA Pop up cost","Type","Expense")</f>
        <v>-41.98</v>
      </c>
      <c r="D32" s="168" t="s">
        <v>332</v>
      </c>
      <c r="E32" s="168">
        <v>42</v>
      </c>
      <c r="F32" s="173" t="s">
        <v>371</v>
      </c>
      <c r="G32" s="172">
        <v>393.5</v>
      </c>
      <c r="H32" s="168" t="s">
        <v>345</v>
      </c>
    </row>
    <row r="33" spans="1:11" x14ac:dyDescent="0.2">
      <c r="B33" s="177" t="s">
        <v>372</v>
      </c>
      <c r="C33" s="186">
        <f>GETPIVOTDATA("Amount",$F$1,"Ref","Raffel","Type","Expense")</f>
        <v>-144.1</v>
      </c>
      <c r="D33" s="168" t="s">
        <v>335</v>
      </c>
      <c r="E33" s="193">
        <v>144</v>
      </c>
      <c r="F33" s="173" t="s">
        <v>373</v>
      </c>
      <c r="G33" s="172">
        <v>20947.800000000003</v>
      </c>
      <c r="H33" s="168" t="s">
        <v>374</v>
      </c>
      <c r="I33" s="564" t="s">
        <v>375</v>
      </c>
      <c r="J33" s="564"/>
      <c r="K33" s="189"/>
    </row>
    <row r="34" spans="1:11" x14ac:dyDescent="0.2">
      <c r="B34" s="177" t="s">
        <v>376</v>
      </c>
      <c r="C34" s="186">
        <f>GETPIVOTDATA("Amount",$F$1,"Ref","Raffle costs","Type","Expense")-53</f>
        <v>-1972.55</v>
      </c>
      <c r="D34" s="168" t="s">
        <v>377</v>
      </c>
      <c r="E34" s="193">
        <v>1973</v>
      </c>
      <c r="F34" s="171" t="s">
        <v>378</v>
      </c>
      <c r="G34" s="172">
        <v>-4627.07</v>
      </c>
      <c r="I34" s="564"/>
      <c r="J34" s="564"/>
      <c r="K34" s="189"/>
    </row>
    <row r="35" spans="1:11" x14ac:dyDescent="0.2">
      <c r="B35" s="177" t="s">
        <v>379</v>
      </c>
      <c r="C35" s="186">
        <f>GETPIVOTDATA("Amount",$F$1,"Ref","Social PTA night","Type","Expense")</f>
        <v>-134.6</v>
      </c>
      <c r="D35" s="168" t="s">
        <v>343</v>
      </c>
      <c r="E35" s="168">
        <v>135</v>
      </c>
      <c r="F35" s="173" t="s">
        <v>380</v>
      </c>
      <c r="G35" s="172">
        <v>-4627.07</v>
      </c>
      <c r="I35" s="564" t="s">
        <v>381</v>
      </c>
      <c r="J35" s="564"/>
      <c r="K35" s="189"/>
    </row>
    <row r="36" spans="1:11" x14ac:dyDescent="0.2">
      <c r="B36" s="177" t="s">
        <v>382</v>
      </c>
      <c r="C36" s="186">
        <f>GETPIVOTDATA("Amount",$F$1,"Ref","Iceblock costs","Type","Expense")+GETPIVOTDATA("Amount",$F$1,"Ref","iceblock cost","Type","Expense")+J3</f>
        <v>-1392.94</v>
      </c>
      <c r="D36" s="168" t="s">
        <v>303</v>
      </c>
      <c r="E36" s="193">
        <v>1393</v>
      </c>
      <c r="F36" s="171" t="s">
        <v>383</v>
      </c>
      <c r="G36" s="172">
        <v>0</v>
      </c>
      <c r="I36" s="564"/>
      <c r="J36" s="564"/>
      <c r="K36" s="189"/>
    </row>
    <row r="37" spans="1:11" x14ac:dyDescent="0.2">
      <c r="B37" s="177"/>
      <c r="C37" s="187">
        <f>SUM(C28:C36)</f>
        <v>-8183.2100000000009</v>
      </c>
      <c r="E37" s="187">
        <f>SUM(E28:E36)</f>
        <v>8184</v>
      </c>
      <c r="F37" s="173" t="s">
        <v>384</v>
      </c>
      <c r="G37" s="172">
        <v>0</v>
      </c>
      <c r="I37" s="189"/>
      <c r="J37" s="189"/>
      <c r="K37" s="189"/>
    </row>
    <row r="38" spans="1:11" x14ac:dyDescent="0.2">
      <c r="B38" s="177"/>
      <c r="C38" s="185"/>
      <c r="E38" s="185"/>
      <c r="F38" s="171" t="s">
        <v>385</v>
      </c>
      <c r="G38" s="172">
        <v>27428.920000000006</v>
      </c>
      <c r="I38" s="189"/>
      <c r="J38" s="189"/>
      <c r="K38" s="189"/>
    </row>
    <row r="39" spans="1:11" x14ac:dyDescent="0.2">
      <c r="B39" s="188" t="s">
        <v>386</v>
      </c>
      <c r="C39" s="187">
        <f>C37+C26</f>
        <v>32275.360000000008</v>
      </c>
      <c r="E39" s="187">
        <f>E26-E37</f>
        <v>32274</v>
      </c>
      <c r="I39" s="189"/>
      <c r="J39" s="189"/>
      <c r="K39" s="189"/>
    </row>
    <row r="40" spans="1:11" x14ac:dyDescent="0.2">
      <c r="B40" s="177"/>
      <c r="C40" s="185"/>
      <c r="I40" s="189"/>
      <c r="J40" s="189"/>
      <c r="K40" s="189"/>
    </row>
    <row r="41" spans="1:11" ht="15" x14ac:dyDescent="0.25">
      <c r="A41"/>
      <c r="B41" s="177"/>
      <c r="C41" s="185"/>
      <c r="I41" s="189"/>
      <c r="J41" s="189"/>
      <c r="K41" s="189"/>
    </row>
    <row r="42" spans="1:11" ht="15" x14ac:dyDescent="0.25">
      <c r="A42"/>
      <c r="B42" s="166"/>
      <c r="C42" s="167"/>
    </row>
    <row r="43" spans="1:11" ht="15" x14ac:dyDescent="0.25">
      <c r="A43"/>
    </row>
    <row r="44" spans="1:11" ht="15" x14ac:dyDescent="0.25">
      <c r="A44"/>
    </row>
    <row r="45" spans="1:11" ht="15" x14ac:dyDescent="0.25">
      <c r="A45"/>
    </row>
    <row r="46" spans="1:11" ht="15" x14ac:dyDescent="0.25">
      <c r="A46"/>
    </row>
    <row r="47" spans="1:11" ht="15" x14ac:dyDescent="0.25">
      <c r="A47"/>
    </row>
    <row r="48" spans="1:11" ht="15" x14ac:dyDescent="0.25">
      <c r="A48"/>
    </row>
    <row r="49" spans="1:5" ht="15" x14ac:dyDescent="0.25">
      <c r="A49"/>
    </row>
    <row r="50" spans="1:5" ht="15" x14ac:dyDescent="0.25">
      <c r="A50"/>
    </row>
    <row r="51" spans="1:5" ht="15" x14ac:dyDescent="0.25">
      <c r="A51"/>
    </row>
    <row r="52" spans="1:5" ht="15" x14ac:dyDescent="0.25">
      <c r="A52"/>
    </row>
    <row r="53" spans="1:5" ht="15" x14ac:dyDescent="0.25">
      <c r="A53"/>
      <c r="B53" s="179" t="s">
        <v>387</v>
      </c>
      <c r="C53" s="190" t="s">
        <v>388</v>
      </c>
    </row>
    <row r="54" spans="1:5" ht="15" x14ac:dyDescent="0.25">
      <c r="A54"/>
      <c r="B54" s="191"/>
      <c r="C54" s="182" t="s">
        <v>4</v>
      </c>
    </row>
    <row r="55" spans="1:5" ht="15" x14ac:dyDescent="0.25">
      <c r="A55"/>
      <c r="B55" s="181" t="s">
        <v>389</v>
      </c>
      <c r="C55" s="185"/>
    </row>
    <row r="56" spans="1:5" ht="15" x14ac:dyDescent="0.25">
      <c r="A56"/>
      <c r="B56" s="191" t="s">
        <v>390</v>
      </c>
      <c r="C56" s="186">
        <f>'[1]Society Account'!M72</f>
        <v>32725.18</v>
      </c>
      <c r="D56" s="168" t="s">
        <v>356</v>
      </c>
      <c r="E56" s="168">
        <v>32725</v>
      </c>
    </row>
    <row r="57" spans="1:5" ht="15" x14ac:dyDescent="0.25">
      <c r="A57"/>
      <c r="B57" s="191" t="s">
        <v>391</v>
      </c>
      <c r="C57" s="185">
        <f>'[1]Business Saver'!J14</f>
        <v>16.010000000000002</v>
      </c>
      <c r="D57" s="168" t="s">
        <v>356</v>
      </c>
      <c r="E57" s="168">
        <v>16</v>
      </c>
    </row>
    <row r="58" spans="1:5" ht="15" x14ac:dyDescent="0.25">
      <c r="A58"/>
      <c r="B58" s="191" t="s">
        <v>392</v>
      </c>
      <c r="C58" s="185">
        <f>-'[1]Business Saver'!P1</f>
        <v>40000</v>
      </c>
      <c r="D58" s="168" t="s">
        <v>393</v>
      </c>
      <c r="E58" s="168">
        <v>40000</v>
      </c>
    </row>
    <row r="59" spans="1:5" ht="15" x14ac:dyDescent="0.25">
      <c r="A59"/>
      <c r="B59" s="191"/>
      <c r="C59" s="185"/>
    </row>
    <row r="60" spans="1:5" ht="15" x14ac:dyDescent="0.25">
      <c r="A60"/>
      <c r="B60" s="181" t="s">
        <v>394</v>
      </c>
      <c r="C60" s="187">
        <f>SUM(C56:C59)</f>
        <v>72741.19</v>
      </c>
    </row>
    <row r="61" spans="1:5" ht="15" x14ac:dyDescent="0.25">
      <c r="A61"/>
      <c r="B61" s="191"/>
      <c r="C61" s="185"/>
    </row>
    <row r="62" spans="1:5" ht="15" x14ac:dyDescent="0.25">
      <c r="A62"/>
      <c r="B62" s="181" t="s">
        <v>395</v>
      </c>
      <c r="C62" s="185"/>
    </row>
    <row r="63" spans="1:5" ht="15" x14ac:dyDescent="0.25">
      <c r="A63"/>
      <c r="B63" s="191"/>
      <c r="C63" s="185"/>
    </row>
    <row r="64" spans="1:5" ht="15.75" thickBot="1" x14ac:dyDescent="0.3">
      <c r="A64"/>
      <c r="B64" s="181" t="s">
        <v>396</v>
      </c>
      <c r="C64" s="192">
        <f>C62+C60</f>
        <v>72741.19</v>
      </c>
    </row>
    <row r="65" spans="1:3" ht="15.75" thickTop="1" x14ac:dyDescent="0.25">
      <c r="A65"/>
      <c r="B65" s="191"/>
      <c r="C65" s="185"/>
    </row>
    <row r="66" spans="1:3" ht="15" x14ac:dyDescent="0.25">
      <c r="A66"/>
      <c r="B66" s="191" t="s">
        <v>397</v>
      </c>
      <c r="C66" s="185">
        <v>40466</v>
      </c>
    </row>
    <row r="67" spans="1:3" ht="15" x14ac:dyDescent="0.25">
      <c r="A67"/>
      <c r="B67" s="191" t="s">
        <v>386</v>
      </c>
      <c r="C67" s="185">
        <f>C39</f>
        <v>32275.360000000008</v>
      </c>
    </row>
    <row r="68" spans="1:3" ht="15.75" thickBot="1" x14ac:dyDescent="0.3">
      <c r="A68"/>
      <c r="B68" s="181" t="s">
        <v>398</v>
      </c>
      <c r="C68" s="192">
        <f>SUM(C66:C67)</f>
        <v>72741.360000000015</v>
      </c>
    </row>
    <row r="69" spans="1:3" ht="15.75" thickTop="1" x14ac:dyDescent="0.25">
      <c r="A69"/>
      <c r="B69" s="191" t="s">
        <v>399</v>
      </c>
      <c r="C69" s="185">
        <f>C64-C68</f>
        <v>-0.17000000001280569</v>
      </c>
    </row>
    <row r="70" spans="1:3" ht="15" x14ac:dyDescent="0.25">
      <c r="A70"/>
    </row>
    <row r="71" spans="1:3" ht="15" x14ac:dyDescent="0.25">
      <c r="A71"/>
    </row>
    <row r="72" spans="1:3" ht="15" x14ac:dyDescent="0.25">
      <c r="A72"/>
    </row>
    <row r="73" spans="1:3" ht="15" x14ac:dyDescent="0.25">
      <c r="A73"/>
    </row>
    <row r="74" spans="1:3" ht="15" x14ac:dyDescent="0.25">
      <c r="A74"/>
    </row>
    <row r="75" spans="1:3" ht="15" x14ac:dyDescent="0.25">
      <c r="A75"/>
      <c r="B75"/>
      <c r="C75"/>
    </row>
    <row r="76" spans="1:3" ht="15" x14ac:dyDescent="0.25">
      <c r="A76"/>
      <c r="B76"/>
      <c r="C76"/>
    </row>
    <row r="77" spans="1:3" ht="15" x14ac:dyDescent="0.25">
      <c r="A77"/>
      <c r="B77"/>
      <c r="C77"/>
    </row>
    <row r="78" spans="1:3" ht="15" x14ac:dyDescent="0.25">
      <c r="A78"/>
      <c r="B78"/>
      <c r="C78"/>
    </row>
    <row r="79" spans="1:3" ht="15" x14ac:dyDescent="0.25">
      <c r="A79"/>
      <c r="B79"/>
      <c r="C79"/>
    </row>
    <row r="80" spans="1:3" ht="15" x14ac:dyDescent="0.25">
      <c r="A80"/>
      <c r="B80"/>
      <c r="C80"/>
    </row>
    <row r="81" spans="1:3" ht="15" x14ac:dyDescent="0.25">
      <c r="A81"/>
      <c r="B81"/>
      <c r="C81"/>
    </row>
    <row r="82" spans="1:3" ht="15" x14ac:dyDescent="0.25">
      <c r="A82"/>
      <c r="B82"/>
      <c r="C82"/>
    </row>
    <row r="83" spans="1:3" ht="15" x14ac:dyDescent="0.25">
      <c r="A83"/>
      <c r="B83"/>
      <c r="C83"/>
    </row>
    <row r="84" spans="1:3" ht="15" x14ac:dyDescent="0.25">
      <c r="A84"/>
      <c r="B84"/>
      <c r="C84"/>
    </row>
    <row r="85" spans="1:3" ht="15" x14ac:dyDescent="0.25">
      <c r="A85"/>
      <c r="B85"/>
      <c r="C85"/>
    </row>
    <row r="86" spans="1:3" ht="15" x14ac:dyDescent="0.25">
      <c r="A86"/>
      <c r="B86"/>
      <c r="C86"/>
    </row>
    <row r="87" spans="1:3" ht="15" x14ac:dyDescent="0.25">
      <c r="A87"/>
      <c r="B87"/>
      <c r="C87"/>
    </row>
    <row r="88" spans="1:3" ht="15" x14ac:dyDescent="0.25">
      <c r="A88"/>
      <c r="B88"/>
      <c r="C88"/>
    </row>
    <row r="89" spans="1:3" ht="15" x14ac:dyDescent="0.25">
      <c r="A89"/>
      <c r="B89"/>
      <c r="C89"/>
    </row>
    <row r="90" spans="1:3" ht="15" x14ac:dyDescent="0.25">
      <c r="A90"/>
      <c r="B90"/>
      <c r="C90"/>
    </row>
    <row r="91" spans="1:3" ht="15" x14ac:dyDescent="0.25">
      <c r="A91"/>
      <c r="B91"/>
      <c r="C91"/>
    </row>
    <row r="92" spans="1:3" ht="15" x14ac:dyDescent="0.25">
      <c r="A92"/>
      <c r="B92"/>
      <c r="C92"/>
    </row>
    <row r="93" spans="1:3" ht="15" x14ac:dyDescent="0.25">
      <c r="A93"/>
      <c r="B93"/>
      <c r="C93"/>
    </row>
    <row r="94" spans="1:3" ht="15" x14ac:dyDescent="0.25">
      <c r="A94"/>
      <c r="B94"/>
      <c r="C94"/>
    </row>
    <row r="95" spans="1:3" ht="15" x14ac:dyDescent="0.25">
      <c r="A95"/>
      <c r="B95"/>
      <c r="C95"/>
    </row>
    <row r="96" spans="1:3" ht="15" x14ac:dyDescent="0.25">
      <c r="A96"/>
      <c r="B96"/>
      <c r="C96"/>
    </row>
    <row r="97" spans="1:3" ht="15" x14ac:dyDescent="0.25">
      <c r="A97"/>
      <c r="B97"/>
      <c r="C97"/>
    </row>
    <row r="98" spans="1:3" ht="15" x14ac:dyDescent="0.25">
      <c r="A98"/>
      <c r="B98"/>
      <c r="C98"/>
    </row>
  </sheetData>
  <mergeCells count="2">
    <mergeCell ref="I33:J34"/>
    <mergeCell ref="I35:J36"/>
  </mergeCell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040"/>
  <sheetViews>
    <sheetView zoomScale="80" zoomScaleNormal="80" workbookViewId="0">
      <pane xSplit="8" ySplit="9" topLeftCell="R10" activePane="bottomRight" state="frozen"/>
      <selection activeCell="E20" sqref="E20"/>
      <selection pane="topRight" activeCell="E20" sqref="E20"/>
      <selection pane="bottomLeft" activeCell="E20" sqref="E20"/>
      <selection pane="bottomRight" activeCell="E20" sqref="E20"/>
    </sheetView>
  </sheetViews>
  <sheetFormatPr defaultRowHeight="15" outlineLevelRow="1" x14ac:dyDescent="0.25"/>
  <cols>
    <col min="1" max="1" width="12.140625" customWidth="1"/>
    <col min="2" max="2" width="17" customWidth="1"/>
    <col min="3" max="3" width="13.85546875" customWidth="1"/>
    <col min="4" max="4" width="15.140625" bestFit="1" customWidth="1"/>
    <col min="5" max="5" width="16.28515625" bestFit="1" customWidth="1"/>
    <col min="6" max="6" width="25.85546875" bestFit="1" customWidth="1"/>
    <col min="7" max="7" width="11.28515625" style="353" bestFit="1" customWidth="1"/>
    <col min="8" max="8" width="18.140625" customWidth="1"/>
    <col min="9" max="9" width="12.28515625" style="323" bestFit="1" customWidth="1"/>
    <col min="10" max="10" width="11.42578125" style="213" customWidth="1"/>
    <col min="11" max="11" width="12" style="344" customWidth="1"/>
    <col min="12" max="12" width="16.5703125" style="213" customWidth="1"/>
    <col min="13" max="13" width="11.140625" style="213" bestFit="1" customWidth="1"/>
    <col min="14" max="14" width="12" style="213" customWidth="1"/>
    <col min="15" max="16" width="11.140625" style="213" customWidth="1"/>
    <col min="17" max="17" width="15.7109375" style="213" bestFit="1" customWidth="1"/>
    <col min="18" max="18" width="13.85546875" style="213" bestFit="1" customWidth="1"/>
    <col min="19" max="19" width="13.85546875" style="213" customWidth="1"/>
    <col min="20" max="20" width="11.5703125" style="213" customWidth="1"/>
    <col min="21" max="21" width="13.7109375" style="213" customWidth="1"/>
    <col min="22" max="22" width="11.28515625" style="213" customWidth="1"/>
    <col min="23" max="24" width="11.140625" style="213" customWidth="1"/>
    <col min="25" max="25" width="10.7109375" style="213" customWidth="1"/>
    <col min="27" max="27" width="14.85546875" customWidth="1"/>
    <col min="257" max="257" width="12.140625" customWidth="1"/>
    <col min="258" max="258" width="10.5703125" customWidth="1"/>
    <col min="259" max="259" width="13.85546875" customWidth="1"/>
    <col min="260" max="260" width="15.140625" bestFit="1" customWidth="1"/>
    <col min="261" max="261" width="16.28515625" bestFit="1" customWidth="1"/>
    <col min="262" max="262" width="25.85546875" bestFit="1" customWidth="1"/>
    <col min="263" max="263" width="5.85546875" customWidth="1"/>
    <col min="264" max="264" width="18.140625" customWidth="1"/>
    <col min="265" max="265" width="12.28515625" bestFit="1" customWidth="1"/>
    <col min="266" max="266" width="11.42578125" customWidth="1"/>
    <col min="267" max="267" width="12" customWidth="1"/>
    <col min="268" max="268" width="16.5703125" customWidth="1"/>
    <col min="269" max="269" width="11.140625" bestFit="1" customWidth="1"/>
    <col min="270" max="270" width="12" customWidth="1"/>
    <col min="271" max="272" width="11.140625" customWidth="1"/>
    <col min="273" max="273" width="15.7109375" bestFit="1" customWidth="1"/>
    <col min="274" max="274" width="13.85546875" bestFit="1" customWidth="1"/>
    <col min="275" max="275" width="13.85546875" customWidth="1"/>
    <col min="276" max="276" width="11.5703125" customWidth="1"/>
    <col min="277" max="277" width="13.7109375" customWidth="1"/>
    <col min="278" max="278" width="11.28515625" customWidth="1"/>
    <col min="279" max="280" width="11.140625" customWidth="1"/>
    <col min="281" max="281" width="10.7109375" customWidth="1"/>
    <col min="283" max="283" width="14.85546875" customWidth="1"/>
    <col min="513" max="513" width="12.140625" customWidth="1"/>
    <col min="514" max="514" width="10.5703125" customWidth="1"/>
    <col min="515" max="515" width="13.85546875" customWidth="1"/>
    <col min="516" max="516" width="15.140625" bestFit="1" customWidth="1"/>
    <col min="517" max="517" width="16.28515625" bestFit="1" customWidth="1"/>
    <col min="518" max="518" width="25.85546875" bestFit="1" customWidth="1"/>
    <col min="519" max="519" width="5.85546875" customWidth="1"/>
    <col min="520" max="520" width="18.140625" customWidth="1"/>
    <col min="521" max="521" width="12.28515625" bestFit="1" customWidth="1"/>
    <col min="522" max="522" width="11.42578125" customWidth="1"/>
    <col min="523" max="523" width="12" customWidth="1"/>
    <col min="524" max="524" width="16.5703125" customWidth="1"/>
    <col min="525" max="525" width="11.140625" bestFit="1" customWidth="1"/>
    <col min="526" max="526" width="12" customWidth="1"/>
    <col min="527" max="528" width="11.140625" customWidth="1"/>
    <col min="529" max="529" width="15.7109375" bestFit="1" customWidth="1"/>
    <col min="530" max="530" width="13.85546875" bestFit="1" customWidth="1"/>
    <col min="531" max="531" width="13.85546875" customWidth="1"/>
    <col min="532" max="532" width="11.5703125" customWidth="1"/>
    <col min="533" max="533" width="13.7109375" customWidth="1"/>
    <col min="534" max="534" width="11.28515625" customWidth="1"/>
    <col min="535" max="536" width="11.140625" customWidth="1"/>
    <col min="537" max="537" width="10.7109375" customWidth="1"/>
    <col min="539" max="539" width="14.85546875" customWidth="1"/>
    <col min="769" max="769" width="12.140625" customWidth="1"/>
    <col min="770" max="770" width="10.5703125" customWidth="1"/>
    <col min="771" max="771" width="13.85546875" customWidth="1"/>
    <col min="772" max="772" width="15.140625" bestFit="1" customWidth="1"/>
    <col min="773" max="773" width="16.28515625" bestFit="1" customWidth="1"/>
    <col min="774" max="774" width="25.85546875" bestFit="1" customWidth="1"/>
    <col min="775" max="775" width="5.85546875" customWidth="1"/>
    <col min="776" max="776" width="18.140625" customWidth="1"/>
    <col min="777" max="777" width="12.28515625" bestFit="1" customWidth="1"/>
    <col min="778" max="778" width="11.42578125" customWidth="1"/>
    <col min="779" max="779" width="12" customWidth="1"/>
    <col min="780" max="780" width="16.5703125" customWidth="1"/>
    <col min="781" max="781" width="11.140625" bestFit="1" customWidth="1"/>
    <col min="782" max="782" width="12" customWidth="1"/>
    <col min="783" max="784" width="11.140625" customWidth="1"/>
    <col min="785" max="785" width="15.7109375" bestFit="1" customWidth="1"/>
    <col min="786" max="786" width="13.85546875" bestFit="1" customWidth="1"/>
    <col min="787" max="787" width="13.85546875" customWidth="1"/>
    <col min="788" max="788" width="11.5703125" customWidth="1"/>
    <col min="789" max="789" width="13.7109375" customWidth="1"/>
    <col min="790" max="790" width="11.28515625" customWidth="1"/>
    <col min="791" max="792" width="11.140625" customWidth="1"/>
    <col min="793" max="793" width="10.7109375" customWidth="1"/>
    <col min="795" max="795" width="14.85546875" customWidth="1"/>
    <col min="1025" max="1025" width="12.140625" customWidth="1"/>
    <col min="1026" max="1026" width="10.5703125" customWidth="1"/>
    <col min="1027" max="1027" width="13.85546875" customWidth="1"/>
    <col min="1028" max="1028" width="15.140625" bestFit="1" customWidth="1"/>
    <col min="1029" max="1029" width="16.28515625" bestFit="1" customWidth="1"/>
    <col min="1030" max="1030" width="25.85546875" bestFit="1" customWidth="1"/>
    <col min="1031" max="1031" width="5.85546875" customWidth="1"/>
    <col min="1032" max="1032" width="18.140625" customWidth="1"/>
    <col min="1033" max="1033" width="12.28515625" bestFit="1" customWidth="1"/>
    <col min="1034" max="1034" width="11.42578125" customWidth="1"/>
    <col min="1035" max="1035" width="12" customWidth="1"/>
    <col min="1036" max="1036" width="16.5703125" customWidth="1"/>
    <col min="1037" max="1037" width="11.140625" bestFit="1" customWidth="1"/>
    <col min="1038" max="1038" width="12" customWidth="1"/>
    <col min="1039" max="1040" width="11.140625" customWidth="1"/>
    <col min="1041" max="1041" width="15.7109375" bestFit="1" customWidth="1"/>
    <col min="1042" max="1042" width="13.85546875" bestFit="1" customWidth="1"/>
    <col min="1043" max="1043" width="13.85546875" customWidth="1"/>
    <col min="1044" max="1044" width="11.5703125" customWidth="1"/>
    <col min="1045" max="1045" width="13.7109375" customWidth="1"/>
    <col min="1046" max="1046" width="11.28515625" customWidth="1"/>
    <col min="1047" max="1048" width="11.140625" customWidth="1"/>
    <col min="1049" max="1049" width="10.7109375" customWidth="1"/>
    <col min="1051" max="1051" width="14.85546875" customWidth="1"/>
    <col min="1281" max="1281" width="12.140625" customWidth="1"/>
    <col min="1282" max="1282" width="10.5703125" customWidth="1"/>
    <col min="1283" max="1283" width="13.85546875" customWidth="1"/>
    <col min="1284" max="1284" width="15.140625" bestFit="1" customWidth="1"/>
    <col min="1285" max="1285" width="16.28515625" bestFit="1" customWidth="1"/>
    <col min="1286" max="1286" width="25.85546875" bestFit="1" customWidth="1"/>
    <col min="1287" max="1287" width="5.85546875" customWidth="1"/>
    <col min="1288" max="1288" width="18.140625" customWidth="1"/>
    <col min="1289" max="1289" width="12.28515625" bestFit="1" customWidth="1"/>
    <col min="1290" max="1290" width="11.42578125" customWidth="1"/>
    <col min="1291" max="1291" width="12" customWidth="1"/>
    <col min="1292" max="1292" width="16.5703125" customWidth="1"/>
    <col min="1293" max="1293" width="11.140625" bestFit="1" customWidth="1"/>
    <col min="1294" max="1294" width="12" customWidth="1"/>
    <col min="1295" max="1296" width="11.140625" customWidth="1"/>
    <col min="1297" max="1297" width="15.7109375" bestFit="1" customWidth="1"/>
    <col min="1298" max="1298" width="13.85546875" bestFit="1" customWidth="1"/>
    <col min="1299" max="1299" width="13.85546875" customWidth="1"/>
    <col min="1300" max="1300" width="11.5703125" customWidth="1"/>
    <col min="1301" max="1301" width="13.7109375" customWidth="1"/>
    <col min="1302" max="1302" width="11.28515625" customWidth="1"/>
    <col min="1303" max="1304" width="11.140625" customWidth="1"/>
    <col min="1305" max="1305" width="10.7109375" customWidth="1"/>
    <col min="1307" max="1307" width="14.85546875" customWidth="1"/>
    <col min="1537" max="1537" width="12.140625" customWidth="1"/>
    <col min="1538" max="1538" width="10.5703125" customWidth="1"/>
    <col min="1539" max="1539" width="13.85546875" customWidth="1"/>
    <col min="1540" max="1540" width="15.140625" bestFit="1" customWidth="1"/>
    <col min="1541" max="1541" width="16.28515625" bestFit="1" customWidth="1"/>
    <col min="1542" max="1542" width="25.85546875" bestFit="1" customWidth="1"/>
    <col min="1543" max="1543" width="5.85546875" customWidth="1"/>
    <col min="1544" max="1544" width="18.140625" customWidth="1"/>
    <col min="1545" max="1545" width="12.28515625" bestFit="1" customWidth="1"/>
    <col min="1546" max="1546" width="11.42578125" customWidth="1"/>
    <col min="1547" max="1547" width="12" customWidth="1"/>
    <col min="1548" max="1548" width="16.5703125" customWidth="1"/>
    <col min="1549" max="1549" width="11.140625" bestFit="1" customWidth="1"/>
    <col min="1550" max="1550" width="12" customWidth="1"/>
    <col min="1551" max="1552" width="11.140625" customWidth="1"/>
    <col min="1553" max="1553" width="15.7109375" bestFit="1" customWidth="1"/>
    <col min="1554" max="1554" width="13.85546875" bestFit="1" customWidth="1"/>
    <col min="1555" max="1555" width="13.85546875" customWidth="1"/>
    <col min="1556" max="1556" width="11.5703125" customWidth="1"/>
    <col min="1557" max="1557" width="13.7109375" customWidth="1"/>
    <col min="1558" max="1558" width="11.28515625" customWidth="1"/>
    <col min="1559" max="1560" width="11.140625" customWidth="1"/>
    <col min="1561" max="1561" width="10.7109375" customWidth="1"/>
    <col min="1563" max="1563" width="14.85546875" customWidth="1"/>
    <col min="1793" max="1793" width="12.140625" customWidth="1"/>
    <col min="1794" max="1794" width="10.5703125" customWidth="1"/>
    <col min="1795" max="1795" width="13.85546875" customWidth="1"/>
    <col min="1796" max="1796" width="15.140625" bestFit="1" customWidth="1"/>
    <col min="1797" max="1797" width="16.28515625" bestFit="1" customWidth="1"/>
    <col min="1798" max="1798" width="25.85546875" bestFit="1" customWidth="1"/>
    <col min="1799" max="1799" width="5.85546875" customWidth="1"/>
    <col min="1800" max="1800" width="18.140625" customWidth="1"/>
    <col min="1801" max="1801" width="12.28515625" bestFit="1" customWidth="1"/>
    <col min="1802" max="1802" width="11.42578125" customWidth="1"/>
    <col min="1803" max="1803" width="12" customWidth="1"/>
    <col min="1804" max="1804" width="16.5703125" customWidth="1"/>
    <col min="1805" max="1805" width="11.140625" bestFit="1" customWidth="1"/>
    <col min="1806" max="1806" width="12" customWidth="1"/>
    <col min="1807" max="1808" width="11.140625" customWidth="1"/>
    <col min="1809" max="1809" width="15.7109375" bestFit="1" customWidth="1"/>
    <col min="1810" max="1810" width="13.85546875" bestFit="1" customWidth="1"/>
    <col min="1811" max="1811" width="13.85546875" customWidth="1"/>
    <col min="1812" max="1812" width="11.5703125" customWidth="1"/>
    <col min="1813" max="1813" width="13.7109375" customWidth="1"/>
    <col min="1814" max="1814" width="11.28515625" customWidth="1"/>
    <col min="1815" max="1816" width="11.140625" customWidth="1"/>
    <col min="1817" max="1817" width="10.7109375" customWidth="1"/>
    <col min="1819" max="1819" width="14.85546875" customWidth="1"/>
    <col min="2049" max="2049" width="12.140625" customWidth="1"/>
    <col min="2050" max="2050" width="10.5703125" customWidth="1"/>
    <col min="2051" max="2051" width="13.85546875" customWidth="1"/>
    <col min="2052" max="2052" width="15.140625" bestFit="1" customWidth="1"/>
    <col min="2053" max="2053" width="16.28515625" bestFit="1" customWidth="1"/>
    <col min="2054" max="2054" width="25.85546875" bestFit="1" customWidth="1"/>
    <col min="2055" max="2055" width="5.85546875" customWidth="1"/>
    <col min="2056" max="2056" width="18.140625" customWidth="1"/>
    <col min="2057" max="2057" width="12.28515625" bestFit="1" customWidth="1"/>
    <col min="2058" max="2058" width="11.42578125" customWidth="1"/>
    <col min="2059" max="2059" width="12" customWidth="1"/>
    <col min="2060" max="2060" width="16.5703125" customWidth="1"/>
    <col min="2061" max="2061" width="11.140625" bestFit="1" customWidth="1"/>
    <col min="2062" max="2062" width="12" customWidth="1"/>
    <col min="2063" max="2064" width="11.140625" customWidth="1"/>
    <col min="2065" max="2065" width="15.7109375" bestFit="1" customWidth="1"/>
    <col min="2066" max="2066" width="13.85546875" bestFit="1" customWidth="1"/>
    <col min="2067" max="2067" width="13.85546875" customWidth="1"/>
    <col min="2068" max="2068" width="11.5703125" customWidth="1"/>
    <col min="2069" max="2069" width="13.7109375" customWidth="1"/>
    <col min="2070" max="2070" width="11.28515625" customWidth="1"/>
    <col min="2071" max="2072" width="11.140625" customWidth="1"/>
    <col min="2073" max="2073" width="10.7109375" customWidth="1"/>
    <col min="2075" max="2075" width="14.85546875" customWidth="1"/>
    <col min="2305" max="2305" width="12.140625" customWidth="1"/>
    <col min="2306" max="2306" width="10.5703125" customWidth="1"/>
    <col min="2307" max="2307" width="13.85546875" customWidth="1"/>
    <col min="2308" max="2308" width="15.140625" bestFit="1" customWidth="1"/>
    <col min="2309" max="2309" width="16.28515625" bestFit="1" customWidth="1"/>
    <col min="2310" max="2310" width="25.85546875" bestFit="1" customWidth="1"/>
    <col min="2311" max="2311" width="5.85546875" customWidth="1"/>
    <col min="2312" max="2312" width="18.140625" customWidth="1"/>
    <col min="2313" max="2313" width="12.28515625" bestFit="1" customWidth="1"/>
    <col min="2314" max="2314" width="11.42578125" customWidth="1"/>
    <col min="2315" max="2315" width="12" customWidth="1"/>
    <col min="2316" max="2316" width="16.5703125" customWidth="1"/>
    <col min="2317" max="2317" width="11.140625" bestFit="1" customWidth="1"/>
    <col min="2318" max="2318" width="12" customWidth="1"/>
    <col min="2319" max="2320" width="11.140625" customWidth="1"/>
    <col min="2321" max="2321" width="15.7109375" bestFit="1" customWidth="1"/>
    <col min="2322" max="2322" width="13.85546875" bestFit="1" customWidth="1"/>
    <col min="2323" max="2323" width="13.85546875" customWidth="1"/>
    <col min="2324" max="2324" width="11.5703125" customWidth="1"/>
    <col min="2325" max="2325" width="13.7109375" customWidth="1"/>
    <col min="2326" max="2326" width="11.28515625" customWidth="1"/>
    <col min="2327" max="2328" width="11.140625" customWidth="1"/>
    <col min="2329" max="2329" width="10.7109375" customWidth="1"/>
    <col min="2331" max="2331" width="14.85546875" customWidth="1"/>
    <col min="2561" max="2561" width="12.140625" customWidth="1"/>
    <col min="2562" max="2562" width="10.5703125" customWidth="1"/>
    <col min="2563" max="2563" width="13.85546875" customWidth="1"/>
    <col min="2564" max="2564" width="15.140625" bestFit="1" customWidth="1"/>
    <col min="2565" max="2565" width="16.28515625" bestFit="1" customWidth="1"/>
    <col min="2566" max="2566" width="25.85546875" bestFit="1" customWidth="1"/>
    <col min="2567" max="2567" width="5.85546875" customWidth="1"/>
    <col min="2568" max="2568" width="18.140625" customWidth="1"/>
    <col min="2569" max="2569" width="12.28515625" bestFit="1" customWidth="1"/>
    <col min="2570" max="2570" width="11.42578125" customWidth="1"/>
    <col min="2571" max="2571" width="12" customWidth="1"/>
    <col min="2572" max="2572" width="16.5703125" customWidth="1"/>
    <col min="2573" max="2573" width="11.140625" bestFit="1" customWidth="1"/>
    <col min="2574" max="2574" width="12" customWidth="1"/>
    <col min="2575" max="2576" width="11.140625" customWidth="1"/>
    <col min="2577" max="2577" width="15.7109375" bestFit="1" customWidth="1"/>
    <col min="2578" max="2578" width="13.85546875" bestFit="1" customWidth="1"/>
    <col min="2579" max="2579" width="13.85546875" customWidth="1"/>
    <col min="2580" max="2580" width="11.5703125" customWidth="1"/>
    <col min="2581" max="2581" width="13.7109375" customWidth="1"/>
    <col min="2582" max="2582" width="11.28515625" customWidth="1"/>
    <col min="2583" max="2584" width="11.140625" customWidth="1"/>
    <col min="2585" max="2585" width="10.7109375" customWidth="1"/>
    <col min="2587" max="2587" width="14.85546875" customWidth="1"/>
    <col min="2817" max="2817" width="12.140625" customWidth="1"/>
    <col min="2818" max="2818" width="10.5703125" customWidth="1"/>
    <col min="2819" max="2819" width="13.85546875" customWidth="1"/>
    <col min="2820" max="2820" width="15.140625" bestFit="1" customWidth="1"/>
    <col min="2821" max="2821" width="16.28515625" bestFit="1" customWidth="1"/>
    <col min="2822" max="2822" width="25.85546875" bestFit="1" customWidth="1"/>
    <col min="2823" max="2823" width="5.85546875" customWidth="1"/>
    <col min="2824" max="2824" width="18.140625" customWidth="1"/>
    <col min="2825" max="2825" width="12.28515625" bestFit="1" customWidth="1"/>
    <col min="2826" max="2826" width="11.42578125" customWidth="1"/>
    <col min="2827" max="2827" width="12" customWidth="1"/>
    <col min="2828" max="2828" width="16.5703125" customWidth="1"/>
    <col min="2829" max="2829" width="11.140625" bestFit="1" customWidth="1"/>
    <col min="2830" max="2830" width="12" customWidth="1"/>
    <col min="2831" max="2832" width="11.140625" customWidth="1"/>
    <col min="2833" max="2833" width="15.7109375" bestFit="1" customWidth="1"/>
    <col min="2834" max="2834" width="13.85546875" bestFit="1" customWidth="1"/>
    <col min="2835" max="2835" width="13.85546875" customWidth="1"/>
    <col min="2836" max="2836" width="11.5703125" customWidth="1"/>
    <col min="2837" max="2837" width="13.7109375" customWidth="1"/>
    <col min="2838" max="2838" width="11.28515625" customWidth="1"/>
    <col min="2839" max="2840" width="11.140625" customWidth="1"/>
    <col min="2841" max="2841" width="10.7109375" customWidth="1"/>
    <col min="2843" max="2843" width="14.85546875" customWidth="1"/>
    <col min="3073" max="3073" width="12.140625" customWidth="1"/>
    <col min="3074" max="3074" width="10.5703125" customWidth="1"/>
    <col min="3075" max="3075" width="13.85546875" customWidth="1"/>
    <col min="3076" max="3076" width="15.140625" bestFit="1" customWidth="1"/>
    <col min="3077" max="3077" width="16.28515625" bestFit="1" customWidth="1"/>
    <col min="3078" max="3078" width="25.85546875" bestFit="1" customWidth="1"/>
    <col min="3079" max="3079" width="5.85546875" customWidth="1"/>
    <col min="3080" max="3080" width="18.140625" customWidth="1"/>
    <col min="3081" max="3081" width="12.28515625" bestFit="1" customWidth="1"/>
    <col min="3082" max="3082" width="11.42578125" customWidth="1"/>
    <col min="3083" max="3083" width="12" customWidth="1"/>
    <col min="3084" max="3084" width="16.5703125" customWidth="1"/>
    <col min="3085" max="3085" width="11.140625" bestFit="1" customWidth="1"/>
    <col min="3086" max="3086" width="12" customWidth="1"/>
    <col min="3087" max="3088" width="11.140625" customWidth="1"/>
    <col min="3089" max="3089" width="15.7109375" bestFit="1" customWidth="1"/>
    <col min="3090" max="3090" width="13.85546875" bestFit="1" customWidth="1"/>
    <col min="3091" max="3091" width="13.85546875" customWidth="1"/>
    <col min="3092" max="3092" width="11.5703125" customWidth="1"/>
    <col min="3093" max="3093" width="13.7109375" customWidth="1"/>
    <col min="3094" max="3094" width="11.28515625" customWidth="1"/>
    <col min="3095" max="3096" width="11.140625" customWidth="1"/>
    <col min="3097" max="3097" width="10.7109375" customWidth="1"/>
    <col min="3099" max="3099" width="14.85546875" customWidth="1"/>
    <col min="3329" max="3329" width="12.140625" customWidth="1"/>
    <col min="3330" max="3330" width="10.5703125" customWidth="1"/>
    <col min="3331" max="3331" width="13.85546875" customWidth="1"/>
    <col min="3332" max="3332" width="15.140625" bestFit="1" customWidth="1"/>
    <col min="3333" max="3333" width="16.28515625" bestFit="1" customWidth="1"/>
    <col min="3334" max="3334" width="25.85546875" bestFit="1" customWidth="1"/>
    <col min="3335" max="3335" width="5.85546875" customWidth="1"/>
    <col min="3336" max="3336" width="18.140625" customWidth="1"/>
    <col min="3337" max="3337" width="12.28515625" bestFit="1" customWidth="1"/>
    <col min="3338" max="3338" width="11.42578125" customWidth="1"/>
    <col min="3339" max="3339" width="12" customWidth="1"/>
    <col min="3340" max="3340" width="16.5703125" customWidth="1"/>
    <col min="3341" max="3341" width="11.140625" bestFit="1" customWidth="1"/>
    <col min="3342" max="3342" width="12" customWidth="1"/>
    <col min="3343" max="3344" width="11.140625" customWidth="1"/>
    <col min="3345" max="3345" width="15.7109375" bestFit="1" customWidth="1"/>
    <col min="3346" max="3346" width="13.85546875" bestFit="1" customWidth="1"/>
    <col min="3347" max="3347" width="13.85546875" customWidth="1"/>
    <col min="3348" max="3348" width="11.5703125" customWidth="1"/>
    <col min="3349" max="3349" width="13.7109375" customWidth="1"/>
    <col min="3350" max="3350" width="11.28515625" customWidth="1"/>
    <col min="3351" max="3352" width="11.140625" customWidth="1"/>
    <col min="3353" max="3353" width="10.7109375" customWidth="1"/>
    <col min="3355" max="3355" width="14.85546875" customWidth="1"/>
    <col min="3585" max="3585" width="12.140625" customWidth="1"/>
    <col min="3586" max="3586" width="10.5703125" customWidth="1"/>
    <col min="3587" max="3587" width="13.85546875" customWidth="1"/>
    <col min="3588" max="3588" width="15.140625" bestFit="1" customWidth="1"/>
    <col min="3589" max="3589" width="16.28515625" bestFit="1" customWidth="1"/>
    <col min="3590" max="3590" width="25.85546875" bestFit="1" customWidth="1"/>
    <col min="3591" max="3591" width="5.85546875" customWidth="1"/>
    <col min="3592" max="3592" width="18.140625" customWidth="1"/>
    <col min="3593" max="3593" width="12.28515625" bestFit="1" customWidth="1"/>
    <col min="3594" max="3594" width="11.42578125" customWidth="1"/>
    <col min="3595" max="3595" width="12" customWidth="1"/>
    <col min="3596" max="3596" width="16.5703125" customWidth="1"/>
    <col min="3597" max="3597" width="11.140625" bestFit="1" customWidth="1"/>
    <col min="3598" max="3598" width="12" customWidth="1"/>
    <col min="3599" max="3600" width="11.140625" customWidth="1"/>
    <col min="3601" max="3601" width="15.7109375" bestFit="1" customWidth="1"/>
    <col min="3602" max="3602" width="13.85546875" bestFit="1" customWidth="1"/>
    <col min="3603" max="3603" width="13.85546875" customWidth="1"/>
    <col min="3604" max="3604" width="11.5703125" customWidth="1"/>
    <col min="3605" max="3605" width="13.7109375" customWidth="1"/>
    <col min="3606" max="3606" width="11.28515625" customWidth="1"/>
    <col min="3607" max="3608" width="11.140625" customWidth="1"/>
    <col min="3609" max="3609" width="10.7109375" customWidth="1"/>
    <col min="3611" max="3611" width="14.85546875" customWidth="1"/>
    <col min="3841" max="3841" width="12.140625" customWidth="1"/>
    <col min="3842" max="3842" width="10.5703125" customWidth="1"/>
    <col min="3843" max="3843" width="13.85546875" customWidth="1"/>
    <col min="3844" max="3844" width="15.140625" bestFit="1" customWidth="1"/>
    <col min="3845" max="3845" width="16.28515625" bestFit="1" customWidth="1"/>
    <col min="3846" max="3846" width="25.85546875" bestFit="1" customWidth="1"/>
    <col min="3847" max="3847" width="5.85546875" customWidth="1"/>
    <col min="3848" max="3848" width="18.140625" customWidth="1"/>
    <col min="3849" max="3849" width="12.28515625" bestFit="1" customWidth="1"/>
    <col min="3850" max="3850" width="11.42578125" customWidth="1"/>
    <col min="3851" max="3851" width="12" customWidth="1"/>
    <col min="3852" max="3852" width="16.5703125" customWidth="1"/>
    <col min="3853" max="3853" width="11.140625" bestFit="1" customWidth="1"/>
    <col min="3854" max="3854" width="12" customWidth="1"/>
    <col min="3855" max="3856" width="11.140625" customWidth="1"/>
    <col min="3857" max="3857" width="15.7109375" bestFit="1" customWidth="1"/>
    <col min="3858" max="3858" width="13.85546875" bestFit="1" customWidth="1"/>
    <col min="3859" max="3859" width="13.85546875" customWidth="1"/>
    <col min="3860" max="3860" width="11.5703125" customWidth="1"/>
    <col min="3861" max="3861" width="13.7109375" customWidth="1"/>
    <col min="3862" max="3862" width="11.28515625" customWidth="1"/>
    <col min="3863" max="3864" width="11.140625" customWidth="1"/>
    <col min="3865" max="3865" width="10.7109375" customWidth="1"/>
    <col min="3867" max="3867" width="14.85546875" customWidth="1"/>
    <col min="4097" max="4097" width="12.140625" customWidth="1"/>
    <col min="4098" max="4098" width="10.5703125" customWidth="1"/>
    <col min="4099" max="4099" width="13.85546875" customWidth="1"/>
    <col min="4100" max="4100" width="15.140625" bestFit="1" customWidth="1"/>
    <col min="4101" max="4101" width="16.28515625" bestFit="1" customWidth="1"/>
    <col min="4102" max="4102" width="25.85546875" bestFit="1" customWidth="1"/>
    <col min="4103" max="4103" width="5.85546875" customWidth="1"/>
    <col min="4104" max="4104" width="18.140625" customWidth="1"/>
    <col min="4105" max="4105" width="12.28515625" bestFit="1" customWidth="1"/>
    <col min="4106" max="4106" width="11.42578125" customWidth="1"/>
    <col min="4107" max="4107" width="12" customWidth="1"/>
    <col min="4108" max="4108" width="16.5703125" customWidth="1"/>
    <col min="4109" max="4109" width="11.140625" bestFit="1" customWidth="1"/>
    <col min="4110" max="4110" width="12" customWidth="1"/>
    <col min="4111" max="4112" width="11.140625" customWidth="1"/>
    <col min="4113" max="4113" width="15.7109375" bestFit="1" customWidth="1"/>
    <col min="4114" max="4114" width="13.85546875" bestFit="1" customWidth="1"/>
    <col min="4115" max="4115" width="13.85546875" customWidth="1"/>
    <col min="4116" max="4116" width="11.5703125" customWidth="1"/>
    <col min="4117" max="4117" width="13.7109375" customWidth="1"/>
    <col min="4118" max="4118" width="11.28515625" customWidth="1"/>
    <col min="4119" max="4120" width="11.140625" customWidth="1"/>
    <col min="4121" max="4121" width="10.7109375" customWidth="1"/>
    <col min="4123" max="4123" width="14.85546875" customWidth="1"/>
    <col min="4353" max="4353" width="12.140625" customWidth="1"/>
    <col min="4354" max="4354" width="10.5703125" customWidth="1"/>
    <col min="4355" max="4355" width="13.85546875" customWidth="1"/>
    <col min="4356" max="4356" width="15.140625" bestFit="1" customWidth="1"/>
    <col min="4357" max="4357" width="16.28515625" bestFit="1" customWidth="1"/>
    <col min="4358" max="4358" width="25.85546875" bestFit="1" customWidth="1"/>
    <col min="4359" max="4359" width="5.85546875" customWidth="1"/>
    <col min="4360" max="4360" width="18.140625" customWidth="1"/>
    <col min="4361" max="4361" width="12.28515625" bestFit="1" customWidth="1"/>
    <col min="4362" max="4362" width="11.42578125" customWidth="1"/>
    <col min="4363" max="4363" width="12" customWidth="1"/>
    <col min="4364" max="4364" width="16.5703125" customWidth="1"/>
    <col min="4365" max="4365" width="11.140625" bestFit="1" customWidth="1"/>
    <col min="4366" max="4366" width="12" customWidth="1"/>
    <col min="4367" max="4368" width="11.140625" customWidth="1"/>
    <col min="4369" max="4369" width="15.7109375" bestFit="1" customWidth="1"/>
    <col min="4370" max="4370" width="13.85546875" bestFit="1" customWidth="1"/>
    <col min="4371" max="4371" width="13.85546875" customWidth="1"/>
    <col min="4372" max="4372" width="11.5703125" customWidth="1"/>
    <col min="4373" max="4373" width="13.7109375" customWidth="1"/>
    <col min="4374" max="4374" width="11.28515625" customWidth="1"/>
    <col min="4375" max="4376" width="11.140625" customWidth="1"/>
    <col min="4377" max="4377" width="10.7109375" customWidth="1"/>
    <col min="4379" max="4379" width="14.85546875" customWidth="1"/>
    <col min="4609" max="4609" width="12.140625" customWidth="1"/>
    <col min="4610" max="4610" width="10.5703125" customWidth="1"/>
    <col min="4611" max="4611" width="13.85546875" customWidth="1"/>
    <col min="4612" max="4612" width="15.140625" bestFit="1" customWidth="1"/>
    <col min="4613" max="4613" width="16.28515625" bestFit="1" customWidth="1"/>
    <col min="4614" max="4614" width="25.85546875" bestFit="1" customWidth="1"/>
    <col min="4615" max="4615" width="5.85546875" customWidth="1"/>
    <col min="4616" max="4616" width="18.140625" customWidth="1"/>
    <col min="4617" max="4617" width="12.28515625" bestFit="1" customWidth="1"/>
    <col min="4618" max="4618" width="11.42578125" customWidth="1"/>
    <col min="4619" max="4619" width="12" customWidth="1"/>
    <col min="4620" max="4620" width="16.5703125" customWidth="1"/>
    <col min="4621" max="4621" width="11.140625" bestFit="1" customWidth="1"/>
    <col min="4622" max="4622" width="12" customWidth="1"/>
    <col min="4623" max="4624" width="11.140625" customWidth="1"/>
    <col min="4625" max="4625" width="15.7109375" bestFit="1" customWidth="1"/>
    <col min="4626" max="4626" width="13.85546875" bestFit="1" customWidth="1"/>
    <col min="4627" max="4627" width="13.85546875" customWidth="1"/>
    <col min="4628" max="4628" width="11.5703125" customWidth="1"/>
    <col min="4629" max="4629" width="13.7109375" customWidth="1"/>
    <col min="4630" max="4630" width="11.28515625" customWidth="1"/>
    <col min="4631" max="4632" width="11.140625" customWidth="1"/>
    <col min="4633" max="4633" width="10.7109375" customWidth="1"/>
    <col min="4635" max="4635" width="14.85546875" customWidth="1"/>
    <col min="4865" max="4865" width="12.140625" customWidth="1"/>
    <col min="4866" max="4866" width="10.5703125" customWidth="1"/>
    <col min="4867" max="4867" width="13.85546875" customWidth="1"/>
    <col min="4868" max="4868" width="15.140625" bestFit="1" customWidth="1"/>
    <col min="4869" max="4869" width="16.28515625" bestFit="1" customWidth="1"/>
    <col min="4870" max="4870" width="25.85546875" bestFit="1" customWidth="1"/>
    <col min="4871" max="4871" width="5.85546875" customWidth="1"/>
    <col min="4872" max="4872" width="18.140625" customWidth="1"/>
    <col min="4873" max="4873" width="12.28515625" bestFit="1" customWidth="1"/>
    <col min="4874" max="4874" width="11.42578125" customWidth="1"/>
    <col min="4875" max="4875" width="12" customWidth="1"/>
    <col min="4876" max="4876" width="16.5703125" customWidth="1"/>
    <col min="4877" max="4877" width="11.140625" bestFit="1" customWidth="1"/>
    <col min="4878" max="4878" width="12" customWidth="1"/>
    <col min="4879" max="4880" width="11.140625" customWidth="1"/>
    <col min="4881" max="4881" width="15.7109375" bestFit="1" customWidth="1"/>
    <col min="4882" max="4882" width="13.85546875" bestFit="1" customWidth="1"/>
    <col min="4883" max="4883" width="13.85546875" customWidth="1"/>
    <col min="4884" max="4884" width="11.5703125" customWidth="1"/>
    <col min="4885" max="4885" width="13.7109375" customWidth="1"/>
    <col min="4886" max="4886" width="11.28515625" customWidth="1"/>
    <col min="4887" max="4888" width="11.140625" customWidth="1"/>
    <col min="4889" max="4889" width="10.7109375" customWidth="1"/>
    <col min="4891" max="4891" width="14.85546875" customWidth="1"/>
    <col min="5121" max="5121" width="12.140625" customWidth="1"/>
    <col min="5122" max="5122" width="10.5703125" customWidth="1"/>
    <col min="5123" max="5123" width="13.85546875" customWidth="1"/>
    <col min="5124" max="5124" width="15.140625" bestFit="1" customWidth="1"/>
    <col min="5125" max="5125" width="16.28515625" bestFit="1" customWidth="1"/>
    <col min="5126" max="5126" width="25.85546875" bestFit="1" customWidth="1"/>
    <col min="5127" max="5127" width="5.85546875" customWidth="1"/>
    <col min="5128" max="5128" width="18.140625" customWidth="1"/>
    <col min="5129" max="5129" width="12.28515625" bestFit="1" customWidth="1"/>
    <col min="5130" max="5130" width="11.42578125" customWidth="1"/>
    <col min="5131" max="5131" width="12" customWidth="1"/>
    <col min="5132" max="5132" width="16.5703125" customWidth="1"/>
    <col min="5133" max="5133" width="11.140625" bestFit="1" customWidth="1"/>
    <col min="5134" max="5134" width="12" customWidth="1"/>
    <col min="5135" max="5136" width="11.140625" customWidth="1"/>
    <col min="5137" max="5137" width="15.7109375" bestFit="1" customWidth="1"/>
    <col min="5138" max="5138" width="13.85546875" bestFit="1" customWidth="1"/>
    <col min="5139" max="5139" width="13.85546875" customWidth="1"/>
    <col min="5140" max="5140" width="11.5703125" customWidth="1"/>
    <col min="5141" max="5141" width="13.7109375" customWidth="1"/>
    <col min="5142" max="5142" width="11.28515625" customWidth="1"/>
    <col min="5143" max="5144" width="11.140625" customWidth="1"/>
    <col min="5145" max="5145" width="10.7109375" customWidth="1"/>
    <col min="5147" max="5147" width="14.85546875" customWidth="1"/>
    <col min="5377" max="5377" width="12.140625" customWidth="1"/>
    <col min="5378" max="5378" width="10.5703125" customWidth="1"/>
    <col min="5379" max="5379" width="13.85546875" customWidth="1"/>
    <col min="5380" max="5380" width="15.140625" bestFit="1" customWidth="1"/>
    <col min="5381" max="5381" width="16.28515625" bestFit="1" customWidth="1"/>
    <col min="5382" max="5382" width="25.85546875" bestFit="1" customWidth="1"/>
    <col min="5383" max="5383" width="5.85546875" customWidth="1"/>
    <col min="5384" max="5384" width="18.140625" customWidth="1"/>
    <col min="5385" max="5385" width="12.28515625" bestFit="1" customWidth="1"/>
    <col min="5386" max="5386" width="11.42578125" customWidth="1"/>
    <col min="5387" max="5387" width="12" customWidth="1"/>
    <col min="5388" max="5388" width="16.5703125" customWidth="1"/>
    <col min="5389" max="5389" width="11.140625" bestFit="1" customWidth="1"/>
    <col min="5390" max="5390" width="12" customWidth="1"/>
    <col min="5391" max="5392" width="11.140625" customWidth="1"/>
    <col min="5393" max="5393" width="15.7109375" bestFit="1" customWidth="1"/>
    <col min="5394" max="5394" width="13.85546875" bestFit="1" customWidth="1"/>
    <col min="5395" max="5395" width="13.85546875" customWidth="1"/>
    <col min="5396" max="5396" width="11.5703125" customWidth="1"/>
    <col min="5397" max="5397" width="13.7109375" customWidth="1"/>
    <col min="5398" max="5398" width="11.28515625" customWidth="1"/>
    <col min="5399" max="5400" width="11.140625" customWidth="1"/>
    <col min="5401" max="5401" width="10.7109375" customWidth="1"/>
    <col min="5403" max="5403" width="14.85546875" customWidth="1"/>
    <col min="5633" max="5633" width="12.140625" customWidth="1"/>
    <col min="5634" max="5634" width="10.5703125" customWidth="1"/>
    <col min="5635" max="5635" width="13.85546875" customWidth="1"/>
    <col min="5636" max="5636" width="15.140625" bestFit="1" customWidth="1"/>
    <col min="5637" max="5637" width="16.28515625" bestFit="1" customWidth="1"/>
    <col min="5638" max="5638" width="25.85546875" bestFit="1" customWidth="1"/>
    <col min="5639" max="5639" width="5.85546875" customWidth="1"/>
    <col min="5640" max="5640" width="18.140625" customWidth="1"/>
    <col min="5641" max="5641" width="12.28515625" bestFit="1" customWidth="1"/>
    <col min="5642" max="5642" width="11.42578125" customWidth="1"/>
    <col min="5643" max="5643" width="12" customWidth="1"/>
    <col min="5644" max="5644" width="16.5703125" customWidth="1"/>
    <col min="5645" max="5645" width="11.140625" bestFit="1" customWidth="1"/>
    <col min="5646" max="5646" width="12" customWidth="1"/>
    <col min="5647" max="5648" width="11.140625" customWidth="1"/>
    <col min="5649" max="5649" width="15.7109375" bestFit="1" customWidth="1"/>
    <col min="5650" max="5650" width="13.85546875" bestFit="1" customWidth="1"/>
    <col min="5651" max="5651" width="13.85546875" customWidth="1"/>
    <col min="5652" max="5652" width="11.5703125" customWidth="1"/>
    <col min="5653" max="5653" width="13.7109375" customWidth="1"/>
    <col min="5654" max="5654" width="11.28515625" customWidth="1"/>
    <col min="5655" max="5656" width="11.140625" customWidth="1"/>
    <col min="5657" max="5657" width="10.7109375" customWidth="1"/>
    <col min="5659" max="5659" width="14.85546875" customWidth="1"/>
    <col min="5889" max="5889" width="12.140625" customWidth="1"/>
    <col min="5890" max="5890" width="10.5703125" customWidth="1"/>
    <col min="5891" max="5891" width="13.85546875" customWidth="1"/>
    <col min="5892" max="5892" width="15.140625" bestFit="1" customWidth="1"/>
    <col min="5893" max="5893" width="16.28515625" bestFit="1" customWidth="1"/>
    <col min="5894" max="5894" width="25.85546875" bestFit="1" customWidth="1"/>
    <col min="5895" max="5895" width="5.85546875" customWidth="1"/>
    <col min="5896" max="5896" width="18.140625" customWidth="1"/>
    <col min="5897" max="5897" width="12.28515625" bestFit="1" customWidth="1"/>
    <col min="5898" max="5898" width="11.42578125" customWidth="1"/>
    <col min="5899" max="5899" width="12" customWidth="1"/>
    <col min="5900" max="5900" width="16.5703125" customWidth="1"/>
    <col min="5901" max="5901" width="11.140625" bestFit="1" customWidth="1"/>
    <col min="5902" max="5902" width="12" customWidth="1"/>
    <col min="5903" max="5904" width="11.140625" customWidth="1"/>
    <col min="5905" max="5905" width="15.7109375" bestFit="1" customWidth="1"/>
    <col min="5906" max="5906" width="13.85546875" bestFit="1" customWidth="1"/>
    <col min="5907" max="5907" width="13.85546875" customWidth="1"/>
    <col min="5908" max="5908" width="11.5703125" customWidth="1"/>
    <col min="5909" max="5909" width="13.7109375" customWidth="1"/>
    <col min="5910" max="5910" width="11.28515625" customWidth="1"/>
    <col min="5911" max="5912" width="11.140625" customWidth="1"/>
    <col min="5913" max="5913" width="10.7109375" customWidth="1"/>
    <col min="5915" max="5915" width="14.85546875" customWidth="1"/>
    <col min="6145" max="6145" width="12.140625" customWidth="1"/>
    <col min="6146" max="6146" width="10.5703125" customWidth="1"/>
    <col min="6147" max="6147" width="13.85546875" customWidth="1"/>
    <col min="6148" max="6148" width="15.140625" bestFit="1" customWidth="1"/>
    <col min="6149" max="6149" width="16.28515625" bestFit="1" customWidth="1"/>
    <col min="6150" max="6150" width="25.85546875" bestFit="1" customWidth="1"/>
    <col min="6151" max="6151" width="5.85546875" customWidth="1"/>
    <col min="6152" max="6152" width="18.140625" customWidth="1"/>
    <col min="6153" max="6153" width="12.28515625" bestFit="1" customWidth="1"/>
    <col min="6154" max="6154" width="11.42578125" customWidth="1"/>
    <col min="6155" max="6155" width="12" customWidth="1"/>
    <col min="6156" max="6156" width="16.5703125" customWidth="1"/>
    <col min="6157" max="6157" width="11.140625" bestFit="1" customWidth="1"/>
    <col min="6158" max="6158" width="12" customWidth="1"/>
    <col min="6159" max="6160" width="11.140625" customWidth="1"/>
    <col min="6161" max="6161" width="15.7109375" bestFit="1" customWidth="1"/>
    <col min="6162" max="6162" width="13.85546875" bestFit="1" customWidth="1"/>
    <col min="6163" max="6163" width="13.85546875" customWidth="1"/>
    <col min="6164" max="6164" width="11.5703125" customWidth="1"/>
    <col min="6165" max="6165" width="13.7109375" customWidth="1"/>
    <col min="6166" max="6166" width="11.28515625" customWidth="1"/>
    <col min="6167" max="6168" width="11.140625" customWidth="1"/>
    <col min="6169" max="6169" width="10.7109375" customWidth="1"/>
    <col min="6171" max="6171" width="14.85546875" customWidth="1"/>
    <col min="6401" max="6401" width="12.140625" customWidth="1"/>
    <col min="6402" max="6402" width="10.5703125" customWidth="1"/>
    <col min="6403" max="6403" width="13.85546875" customWidth="1"/>
    <col min="6404" max="6404" width="15.140625" bestFit="1" customWidth="1"/>
    <col min="6405" max="6405" width="16.28515625" bestFit="1" customWidth="1"/>
    <col min="6406" max="6406" width="25.85546875" bestFit="1" customWidth="1"/>
    <col min="6407" max="6407" width="5.85546875" customWidth="1"/>
    <col min="6408" max="6408" width="18.140625" customWidth="1"/>
    <col min="6409" max="6409" width="12.28515625" bestFit="1" customWidth="1"/>
    <col min="6410" max="6410" width="11.42578125" customWidth="1"/>
    <col min="6411" max="6411" width="12" customWidth="1"/>
    <col min="6412" max="6412" width="16.5703125" customWidth="1"/>
    <col min="6413" max="6413" width="11.140625" bestFit="1" customWidth="1"/>
    <col min="6414" max="6414" width="12" customWidth="1"/>
    <col min="6415" max="6416" width="11.140625" customWidth="1"/>
    <col min="6417" max="6417" width="15.7109375" bestFit="1" customWidth="1"/>
    <col min="6418" max="6418" width="13.85546875" bestFit="1" customWidth="1"/>
    <col min="6419" max="6419" width="13.85546875" customWidth="1"/>
    <col min="6420" max="6420" width="11.5703125" customWidth="1"/>
    <col min="6421" max="6421" width="13.7109375" customWidth="1"/>
    <col min="6422" max="6422" width="11.28515625" customWidth="1"/>
    <col min="6423" max="6424" width="11.140625" customWidth="1"/>
    <col min="6425" max="6425" width="10.7109375" customWidth="1"/>
    <col min="6427" max="6427" width="14.85546875" customWidth="1"/>
    <col min="6657" max="6657" width="12.140625" customWidth="1"/>
    <col min="6658" max="6658" width="10.5703125" customWidth="1"/>
    <col min="6659" max="6659" width="13.85546875" customWidth="1"/>
    <col min="6660" max="6660" width="15.140625" bestFit="1" customWidth="1"/>
    <col min="6661" max="6661" width="16.28515625" bestFit="1" customWidth="1"/>
    <col min="6662" max="6662" width="25.85546875" bestFit="1" customWidth="1"/>
    <col min="6663" max="6663" width="5.85546875" customWidth="1"/>
    <col min="6664" max="6664" width="18.140625" customWidth="1"/>
    <col min="6665" max="6665" width="12.28515625" bestFit="1" customWidth="1"/>
    <col min="6666" max="6666" width="11.42578125" customWidth="1"/>
    <col min="6667" max="6667" width="12" customWidth="1"/>
    <col min="6668" max="6668" width="16.5703125" customWidth="1"/>
    <col min="6669" max="6669" width="11.140625" bestFit="1" customWidth="1"/>
    <col min="6670" max="6670" width="12" customWidth="1"/>
    <col min="6671" max="6672" width="11.140625" customWidth="1"/>
    <col min="6673" max="6673" width="15.7109375" bestFit="1" customWidth="1"/>
    <col min="6674" max="6674" width="13.85546875" bestFit="1" customWidth="1"/>
    <col min="6675" max="6675" width="13.85546875" customWidth="1"/>
    <col min="6676" max="6676" width="11.5703125" customWidth="1"/>
    <col min="6677" max="6677" width="13.7109375" customWidth="1"/>
    <col min="6678" max="6678" width="11.28515625" customWidth="1"/>
    <col min="6679" max="6680" width="11.140625" customWidth="1"/>
    <col min="6681" max="6681" width="10.7109375" customWidth="1"/>
    <col min="6683" max="6683" width="14.85546875" customWidth="1"/>
    <col min="6913" max="6913" width="12.140625" customWidth="1"/>
    <col min="6914" max="6914" width="10.5703125" customWidth="1"/>
    <col min="6915" max="6915" width="13.85546875" customWidth="1"/>
    <col min="6916" max="6916" width="15.140625" bestFit="1" customWidth="1"/>
    <col min="6917" max="6917" width="16.28515625" bestFit="1" customWidth="1"/>
    <col min="6918" max="6918" width="25.85546875" bestFit="1" customWidth="1"/>
    <col min="6919" max="6919" width="5.85546875" customWidth="1"/>
    <col min="6920" max="6920" width="18.140625" customWidth="1"/>
    <col min="6921" max="6921" width="12.28515625" bestFit="1" customWidth="1"/>
    <col min="6922" max="6922" width="11.42578125" customWidth="1"/>
    <col min="6923" max="6923" width="12" customWidth="1"/>
    <col min="6924" max="6924" width="16.5703125" customWidth="1"/>
    <col min="6925" max="6925" width="11.140625" bestFit="1" customWidth="1"/>
    <col min="6926" max="6926" width="12" customWidth="1"/>
    <col min="6927" max="6928" width="11.140625" customWidth="1"/>
    <col min="6929" max="6929" width="15.7109375" bestFit="1" customWidth="1"/>
    <col min="6930" max="6930" width="13.85546875" bestFit="1" customWidth="1"/>
    <col min="6931" max="6931" width="13.85546875" customWidth="1"/>
    <col min="6932" max="6932" width="11.5703125" customWidth="1"/>
    <col min="6933" max="6933" width="13.7109375" customWidth="1"/>
    <col min="6934" max="6934" width="11.28515625" customWidth="1"/>
    <col min="6935" max="6936" width="11.140625" customWidth="1"/>
    <col min="6937" max="6937" width="10.7109375" customWidth="1"/>
    <col min="6939" max="6939" width="14.85546875" customWidth="1"/>
    <col min="7169" max="7169" width="12.140625" customWidth="1"/>
    <col min="7170" max="7170" width="10.5703125" customWidth="1"/>
    <col min="7171" max="7171" width="13.85546875" customWidth="1"/>
    <col min="7172" max="7172" width="15.140625" bestFit="1" customWidth="1"/>
    <col min="7173" max="7173" width="16.28515625" bestFit="1" customWidth="1"/>
    <col min="7174" max="7174" width="25.85546875" bestFit="1" customWidth="1"/>
    <col min="7175" max="7175" width="5.85546875" customWidth="1"/>
    <col min="7176" max="7176" width="18.140625" customWidth="1"/>
    <col min="7177" max="7177" width="12.28515625" bestFit="1" customWidth="1"/>
    <col min="7178" max="7178" width="11.42578125" customWidth="1"/>
    <col min="7179" max="7179" width="12" customWidth="1"/>
    <col min="7180" max="7180" width="16.5703125" customWidth="1"/>
    <col min="7181" max="7181" width="11.140625" bestFit="1" customWidth="1"/>
    <col min="7182" max="7182" width="12" customWidth="1"/>
    <col min="7183" max="7184" width="11.140625" customWidth="1"/>
    <col min="7185" max="7185" width="15.7109375" bestFit="1" customWidth="1"/>
    <col min="7186" max="7186" width="13.85546875" bestFit="1" customWidth="1"/>
    <col min="7187" max="7187" width="13.85546875" customWidth="1"/>
    <col min="7188" max="7188" width="11.5703125" customWidth="1"/>
    <col min="7189" max="7189" width="13.7109375" customWidth="1"/>
    <col min="7190" max="7190" width="11.28515625" customWidth="1"/>
    <col min="7191" max="7192" width="11.140625" customWidth="1"/>
    <col min="7193" max="7193" width="10.7109375" customWidth="1"/>
    <col min="7195" max="7195" width="14.85546875" customWidth="1"/>
    <col min="7425" max="7425" width="12.140625" customWidth="1"/>
    <col min="7426" max="7426" width="10.5703125" customWidth="1"/>
    <col min="7427" max="7427" width="13.85546875" customWidth="1"/>
    <col min="7428" max="7428" width="15.140625" bestFit="1" customWidth="1"/>
    <col min="7429" max="7429" width="16.28515625" bestFit="1" customWidth="1"/>
    <col min="7430" max="7430" width="25.85546875" bestFit="1" customWidth="1"/>
    <col min="7431" max="7431" width="5.85546875" customWidth="1"/>
    <col min="7432" max="7432" width="18.140625" customWidth="1"/>
    <col min="7433" max="7433" width="12.28515625" bestFit="1" customWidth="1"/>
    <col min="7434" max="7434" width="11.42578125" customWidth="1"/>
    <col min="7435" max="7435" width="12" customWidth="1"/>
    <col min="7436" max="7436" width="16.5703125" customWidth="1"/>
    <col min="7437" max="7437" width="11.140625" bestFit="1" customWidth="1"/>
    <col min="7438" max="7438" width="12" customWidth="1"/>
    <col min="7439" max="7440" width="11.140625" customWidth="1"/>
    <col min="7441" max="7441" width="15.7109375" bestFit="1" customWidth="1"/>
    <col min="7442" max="7442" width="13.85546875" bestFit="1" customWidth="1"/>
    <col min="7443" max="7443" width="13.85546875" customWidth="1"/>
    <col min="7444" max="7444" width="11.5703125" customWidth="1"/>
    <col min="7445" max="7445" width="13.7109375" customWidth="1"/>
    <col min="7446" max="7446" width="11.28515625" customWidth="1"/>
    <col min="7447" max="7448" width="11.140625" customWidth="1"/>
    <col min="7449" max="7449" width="10.7109375" customWidth="1"/>
    <col min="7451" max="7451" width="14.85546875" customWidth="1"/>
    <col min="7681" max="7681" width="12.140625" customWidth="1"/>
    <col min="7682" max="7682" width="10.5703125" customWidth="1"/>
    <col min="7683" max="7683" width="13.85546875" customWidth="1"/>
    <col min="7684" max="7684" width="15.140625" bestFit="1" customWidth="1"/>
    <col min="7685" max="7685" width="16.28515625" bestFit="1" customWidth="1"/>
    <col min="7686" max="7686" width="25.85546875" bestFit="1" customWidth="1"/>
    <col min="7687" max="7687" width="5.85546875" customWidth="1"/>
    <col min="7688" max="7688" width="18.140625" customWidth="1"/>
    <col min="7689" max="7689" width="12.28515625" bestFit="1" customWidth="1"/>
    <col min="7690" max="7690" width="11.42578125" customWidth="1"/>
    <col min="7691" max="7691" width="12" customWidth="1"/>
    <col min="7692" max="7692" width="16.5703125" customWidth="1"/>
    <col min="7693" max="7693" width="11.140625" bestFit="1" customWidth="1"/>
    <col min="7694" max="7694" width="12" customWidth="1"/>
    <col min="7695" max="7696" width="11.140625" customWidth="1"/>
    <col min="7697" max="7697" width="15.7109375" bestFit="1" customWidth="1"/>
    <col min="7698" max="7698" width="13.85546875" bestFit="1" customWidth="1"/>
    <col min="7699" max="7699" width="13.85546875" customWidth="1"/>
    <col min="7700" max="7700" width="11.5703125" customWidth="1"/>
    <col min="7701" max="7701" width="13.7109375" customWidth="1"/>
    <col min="7702" max="7702" width="11.28515625" customWidth="1"/>
    <col min="7703" max="7704" width="11.140625" customWidth="1"/>
    <col min="7705" max="7705" width="10.7109375" customWidth="1"/>
    <col min="7707" max="7707" width="14.85546875" customWidth="1"/>
    <col min="7937" max="7937" width="12.140625" customWidth="1"/>
    <col min="7938" max="7938" width="10.5703125" customWidth="1"/>
    <col min="7939" max="7939" width="13.85546875" customWidth="1"/>
    <col min="7940" max="7940" width="15.140625" bestFit="1" customWidth="1"/>
    <col min="7941" max="7941" width="16.28515625" bestFit="1" customWidth="1"/>
    <col min="7942" max="7942" width="25.85546875" bestFit="1" customWidth="1"/>
    <col min="7943" max="7943" width="5.85546875" customWidth="1"/>
    <col min="7944" max="7944" width="18.140625" customWidth="1"/>
    <col min="7945" max="7945" width="12.28515625" bestFit="1" customWidth="1"/>
    <col min="7946" max="7946" width="11.42578125" customWidth="1"/>
    <col min="7947" max="7947" width="12" customWidth="1"/>
    <col min="7948" max="7948" width="16.5703125" customWidth="1"/>
    <col min="7949" max="7949" width="11.140625" bestFit="1" customWidth="1"/>
    <col min="7950" max="7950" width="12" customWidth="1"/>
    <col min="7951" max="7952" width="11.140625" customWidth="1"/>
    <col min="7953" max="7953" width="15.7109375" bestFit="1" customWidth="1"/>
    <col min="7954" max="7954" width="13.85546875" bestFit="1" customWidth="1"/>
    <col min="7955" max="7955" width="13.85546875" customWidth="1"/>
    <col min="7956" max="7956" width="11.5703125" customWidth="1"/>
    <col min="7957" max="7957" width="13.7109375" customWidth="1"/>
    <col min="7958" max="7958" width="11.28515625" customWidth="1"/>
    <col min="7959" max="7960" width="11.140625" customWidth="1"/>
    <col min="7961" max="7961" width="10.7109375" customWidth="1"/>
    <col min="7963" max="7963" width="14.85546875" customWidth="1"/>
    <col min="8193" max="8193" width="12.140625" customWidth="1"/>
    <col min="8194" max="8194" width="10.5703125" customWidth="1"/>
    <col min="8195" max="8195" width="13.85546875" customWidth="1"/>
    <col min="8196" max="8196" width="15.140625" bestFit="1" customWidth="1"/>
    <col min="8197" max="8197" width="16.28515625" bestFit="1" customWidth="1"/>
    <col min="8198" max="8198" width="25.85546875" bestFit="1" customWidth="1"/>
    <col min="8199" max="8199" width="5.85546875" customWidth="1"/>
    <col min="8200" max="8200" width="18.140625" customWidth="1"/>
    <col min="8201" max="8201" width="12.28515625" bestFit="1" customWidth="1"/>
    <col min="8202" max="8202" width="11.42578125" customWidth="1"/>
    <col min="8203" max="8203" width="12" customWidth="1"/>
    <col min="8204" max="8204" width="16.5703125" customWidth="1"/>
    <col min="8205" max="8205" width="11.140625" bestFit="1" customWidth="1"/>
    <col min="8206" max="8206" width="12" customWidth="1"/>
    <col min="8207" max="8208" width="11.140625" customWidth="1"/>
    <col min="8209" max="8209" width="15.7109375" bestFit="1" customWidth="1"/>
    <col min="8210" max="8210" width="13.85546875" bestFit="1" customWidth="1"/>
    <col min="8211" max="8211" width="13.85546875" customWidth="1"/>
    <col min="8212" max="8212" width="11.5703125" customWidth="1"/>
    <col min="8213" max="8213" width="13.7109375" customWidth="1"/>
    <col min="8214" max="8214" width="11.28515625" customWidth="1"/>
    <col min="8215" max="8216" width="11.140625" customWidth="1"/>
    <col min="8217" max="8217" width="10.7109375" customWidth="1"/>
    <col min="8219" max="8219" width="14.85546875" customWidth="1"/>
    <col min="8449" max="8449" width="12.140625" customWidth="1"/>
    <col min="8450" max="8450" width="10.5703125" customWidth="1"/>
    <col min="8451" max="8451" width="13.85546875" customWidth="1"/>
    <col min="8452" max="8452" width="15.140625" bestFit="1" customWidth="1"/>
    <col min="8453" max="8453" width="16.28515625" bestFit="1" customWidth="1"/>
    <col min="8454" max="8454" width="25.85546875" bestFit="1" customWidth="1"/>
    <col min="8455" max="8455" width="5.85546875" customWidth="1"/>
    <col min="8456" max="8456" width="18.140625" customWidth="1"/>
    <col min="8457" max="8457" width="12.28515625" bestFit="1" customWidth="1"/>
    <col min="8458" max="8458" width="11.42578125" customWidth="1"/>
    <col min="8459" max="8459" width="12" customWidth="1"/>
    <col min="8460" max="8460" width="16.5703125" customWidth="1"/>
    <col min="8461" max="8461" width="11.140625" bestFit="1" customWidth="1"/>
    <col min="8462" max="8462" width="12" customWidth="1"/>
    <col min="8463" max="8464" width="11.140625" customWidth="1"/>
    <col min="8465" max="8465" width="15.7109375" bestFit="1" customWidth="1"/>
    <col min="8466" max="8466" width="13.85546875" bestFit="1" customWidth="1"/>
    <col min="8467" max="8467" width="13.85546875" customWidth="1"/>
    <col min="8468" max="8468" width="11.5703125" customWidth="1"/>
    <col min="8469" max="8469" width="13.7109375" customWidth="1"/>
    <col min="8470" max="8470" width="11.28515625" customWidth="1"/>
    <col min="8471" max="8472" width="11.140625" customWidth="1"/>
    <col min="8473" max="8473" width="10.7109375" customWidth="1"/>
    <col min="8475" max="8475" width="14.85546875" customWidth="1"/>
    <col min="8705" max="8705" width="12.140625" customWidth="1"/>
    <col min="8706" max="8706" width="10.5703125" customWidth="1"/>
    <col min="8707" max="8707" width="13.85546875" customWidth="1"/>
    <col min="8708" max="8708" width="15.140625" bestFit="1" customWidth="1"/>
    <col min="8709" max="8709" width="16.28515625" bestFit="1" customWidth="1"/>
    <col min="8710" max="8710" width="25.85546875" bestFit="1" customWidth="1"/>
    <col min="8711" max="8711" width="5.85546875" customWidth="1"/>
    <col min="8712" max="8712" width="18.140625" customWidth="1"/>
    <col min="8713" max="8713" width="12.28515625" bestFit="1" customWidth="1"/>
    <col min="8714" max="8714" width="11.42578125" customWidth="1"/>
    <col min="8715" max="8715" width="12" customWidth="1"/>
    <col min="8716" max="8716" width="16.5703125" customWidth="1"/>
    <col min="8717" max="8717" width="11.140625" bestFit="1" customWidth="1"/>
    <col min="8718" max="8718" width="12" customWidth="1"/>
    <col min="8719" max="8720" width="11.140625" customWidth="1"/>
    <col min="8721" max="8721" width="15.7109375" bestFit="1" customWidth="1"/>
    <col min="8722" max="8722" width="13.85546875" bestFit="1" customWidth="1"/>
    <col min="8723" max="8723" width="13.85546875" customWidth="1"/>
    <col min="8724" max="8724" width="11.5703125" customWidth="1"/>
    <col min="8725" max="8725" width="13.7109375" customWidth="1"/>
    <col min="8726" max="8726" width="11.28515625" customWidth="1"/>
    <col min="8727" max="8728" width="11.140625" customWidth="1"/>
    <col min="8729" max="8729" width="10.7109375" customWidth="1"/>
    <col min="8731" max="8731" width="14.85546875" customWidth="1"/>
    <col min="8961" max="8961" width="12.140625" customWidth="1"/>
    <col min="8962" max="8962" width="10.5703125" customWidth="1"/>
    <col min="8963" max="8963" width="13.85546875" customWidth="1"/>
    <col min="8964" max="8964" width="15.140625" bestFit="1" customWidth="1"/>
    <col min="8965" max="8965" width="16.28515625" bestFit="1" customWidth="1"/>
    <col min="8966" max="8966" width="25.85546875" bestFit="1" customWidth="1"/>
    <col min="8967" max="8967" width="5.85546875" customWidth="1"/>
    <col min="8968" max="8968" width="18.140625" customWidth="1"/>
    <col min="8969" max="8969" width="12.28515625" bestFit="1" customWidth="1"/>
    <col min="8970" max="8970" width="11.42578125" customWidth="1"/>
    <col min="8971" max="8971" width="12" customWidth="1"/>
    <col min="8972" max="8972" width="16.5703125" customWidth="1"/>
    <col min="8973" max="8973" width="11.140625" bestFit="1" customWidth="1"/>
    <col min="8974" max="8974" width="12" customWidth="1"/>
    <col min="8975" max="8976" width="11.140625" customWidth="1"/>
    <col min="8977" max="8977" width="15.7109375" bestFit="1" customWidth="1"/>
    <col min="8978" max="8978" width="13.85546875" bestFit="1" customWidth="1"/>
    <col min="8979" max="8979" width="13.85546875" customWidth="1"/>
    <col min="8980" max="8980" width="11.5703125" customWidth="1"/>
    <col min="8981" max="8981" width="13.7109375" customWidth="1"/>
    <col min="8982" max="8982" width="11.28515625" customWidth="1"/>
    <col min="8983" max="8984" width="11.140625" customWidth="1"/>
    <col min="8985" max="8985" width="10.7109375" customWidth="1"/>
    <col min="8987" max="8987" width="14.85546875" customWidth="1"/>
    <col min="9217" max="9217" width="12.140625" customWidth="1"/>
    <col min="9218" max="9218" width="10.5703125" customWidth="1"/>
    <col min="9219" max="9219" width="13.85546875" customWidth="1"/>
    <col min="9220" max="9220" width="15.140625" bestFit="1" customWidth="1"/>
    <col min="9221" max="9221" width="16.28515625" bestFit="1" customWidth="1"/>
    <col min="9222" max="9222" width="25.85546875" bestFit="1" customWidth="1"/>
    <col min="9223" max="9223" width="5.85546875" customWidth="1"/>
    <col min="9224" max="9224" width="18.140625" customWidth="1"/>
    <col min="9225" max="9225" width="12.28515625" bestFit="1" customWidth="1"/>
    <col min="9226" max="9226" width="11.42578125" customWidth="1"/>
    <col min="9227" max="9227" width="12" customWidth="1"/>
    <col min="9228" max="9228" width="16.5703125" customWidth="1"/>
    <col min="9229" max="9229" width="11.140625" bestFit="1" customWidth="1"/>
    <col min="9230" max="9230" width="12" customWidth="1"/>
    <col min="9231" max="9232" width="11.140625" customWidth="1"/>
    <col min="9233" max="9233" width="15.7109375" bestFit="1" customWidth="1"/>
    <col min="9234" max="9234" width="13.85546875" bestFit="1" customWidth="1"/>
    <col min="9235" max="9235" width="13.85546875" customWidth="1"/>
    <col min="9236" max="9236" width="11.5703125" customWidth="1"/>
    <col min="9237" max="9237" width="13.7109375" customWidth="1"/>
    <col min="9238" max="9238" width="11.28515625" customWidth="1"/>
    <col min="9239" max="9240" width="11.140625" customWidth="1"/>
    <col min="9241" max="9241" width="10.7109375" customWidth="1"/>
    <col min="9243" max="9243" width="14.85546875" customWidth="1"/>
    <col min="9473" max="9473" width="12.140625" customWidth="1"/>
    <col min="9474" max="9474" width="10.5703125" customWidth="1"/>
    <col min="9475" max="9475" width="13.85546875" customWidth="1"/>
    <col min="9476" max="9476" width="15.140625" bestFit="1" customWidth="1"/>
    <col min="9477" max="9477" width="16.28515625" bestFit="1" customWidth="1"/>
    <col min="9478" max="9478" width="25.85546875" bestFit="1" customWidth="1"/>
    <col min="9479" max="9479" width="5.85546875" customWidth="1"/>
    <col min="9480" max="9480" width="18.140625" customWidth="1"/>
    <col min="9481" max="9481" width="12.28515625" bestFit="1" customWidth="1"/>
    <col min="9482" max="9482" width="11.42578125" customWidth="1"/>
    <col min="9483" max="9483" width="12" customWidth="1"/>
    <col min="9484" max="9484" width="16.5703125" customWidth="1"/>
    <col min="9485" max="9485" width="11.140625" bestFit="1" customWidth="1"/>
    <col min="9486" max="9486" width="12" customWidth="1"/>
    <col min="9487" max="9488" width="11.140625" customWidth="1"/>
    <col min="9489" max="9489" width="15.7109375" bestFit="1" customWidth="1"/>
    <col min="9490" max="9490" width="13.85546875" bestFit="1" customWidth="1"/>
    <col min="9491" max="9491" width="13.85546875" customWidth="1"/>
    <col min="9492" max="9492" width="11.5703125" customWidth="1"/>
    <col min="9493" max="9493" width="13.7109375" customWidth="1"/>
    <col min="9494" max="9494" width="11.28515625" customWidth="1"/>
    <col min="9495" max="9496" width="11.140625" customWidth="1"/>
    <col min="9497" max="9497" width="10.7109375" customWidth="1"/>
    <col min="9499" max="9499" width="14.85546875" customWidth="1"/>
    <col min="9729" max="9729" width="12.140625" customWidth="1"/>
    <col min="9730" max="9730" width="10.5703125" customWidth="1"/>
    <col min="9731" max="9731" width="13.85546875" customWidth="1"/>
    <col min="9732" max="9732" width="15.140625" bestFit="1" customWidth="1"/>
    <col min="9733" max="9733" width="16.28515625" bestFit="1" customWidth="1"/>
    <col min="9734" max="9734" width="25.85546875" bestFit="1" customWidth="1"/>
    <col min="9735" max="9735" width="5.85546875" customWidth="1"/>
    <col min="9736" max="9736" width="18.140625" customWidth="1"/>
    <col min="9737" max="9737" width="12.28515625" bestFit="1" customWidth="1"/>
    <col min="9738" max="9738" width="11.42578125" customWidth="1"/>
    <col min="9739" max="9739" width="12" customWidth="1"/>
    <col min="9740" max="9740" width="16.5703125" customWidth="1"/>
    <col min="9741" max="9741" width="11.140625" bestFit="1" customWidth="1"/>
    <col min="9742" max="9742" width="12" customWidth="1"/>
    <col min="9743" max="9744" width="11.140625" customWidth="1"/>
    <col min="9745" max="9745" width="15.7109375" bestFit="1" customWidth="1"/>
    <col min="9746" max="9746" width="13.85546875" bestFit="1" customWidth="1"/>
    <col min="9747" max="9747" width="13.85546875" customWidth="1"/>
    <col min="9748" max="9748" width="11.5703125" customWidth="1"/>
    <col min="9749" max="9749" width="13.7109375" customWidth="1"/>
    <col min="9750" max="9750" width="11.28515625" customWidth="1"/>
    <col min="9751" max="9752" width="11.140625" customWidth="1"/>
    <col min="9753" max="9753" width="10.7109375" customWidth="1"/>
    <col min="9755" max="9755" width="14.85546875" customWidth="1"/>
    <col min="9985" max="9985" width="12.140625" customWidth="1"/>
    <col min="9986" max="9986" width="10.5703125" customWidth="1"/>
    <col min="9987" max="9987" width="13.85546875" customWidth="1"/>
    <col min="9988" max="9988" width="15.140625" bestFit="1" customWidth="1"/>
    <col min="9989" max="9989" width="16.28515625" bestFit="1" customWidth="1"/>
    <col min="9990" max="9990" width="25.85546875" bestFit="1" customWidth="1"/>
    <col min="9991" max="9991" width="5.85546875" customWidth="1"/>
    <col min="9992" max="9992" width="18.140625" customWidth="1"/>
    <col min="9993" max="9993" width="12.28515625" bestFit="1" customWidth="1"/>
    <col min="9994" max="9994" width="11.42578125" customWidth="1"/>
    <col min="9995" max="9995" width="12" customWidth="1"/>
    <col min="9996" max="9996" width="16.5703125" customWidth="1"/>
    <col min="9997" max="9997" width="11.140625" bestFit="1" customWidth="1"/>
    <col min="9998" max="9998" width="12" customWidth="1"/>
    <col min="9999" max="10000" width="11.140625" customWidth="1"/>
    <col min="10001" max="10001" width="15.7109375" bestFit="1" customWidth="1"/>
    <col min="10002" max="10002" width="13.85546875" bestFit="1" customWidth="1"/>
    <col min="10003" max="10003" width="13.85546875" customWidth="1"/>
    <col min="10004" max="10004" width="11.5703125" customWidth="1"/>
    <col min="10005" max="10005" width="13.7109375" customWidth="1"/>
    <col min="10006" max="10006" width="11.28515625" customWidth="1"/>
    <col min="10007" max="10008" width="11.140625" customWidth="1"/>
    <col min="10009" max="10009" width="10.7109375" customWidth="1"/>
    <col min="10011" max="10011" width="14.85546875" customWidth="1"/>
    <col min="10241" max="10241" width="12.140625" customWidth="1"/>
    <col min="10242" max="10242" width="10.5703125" customWidth="1"/>
    <col min="10243" max="10243" width="13.85546875" customWidth="1"/>
    <col min="10244" max="10244" width="15.140625" bestFit="1" customWidth="1"/>
    <col min="10245" max="10245" width="16.28515625" bestFit="1" customWidth="1"/>
    <col min="10246" max="10246" width="25.85546875" bestFit="1" customWidth="1"/>
    <col min="10247" max="10247" width="5.85546875" customWidth="1"/>
    <col min="10248" max="10248" width="18.140625" customWidth="1"/>
    <col min="10249" max="10249" width="12.28515625" bestFit="1" customWidth="1"/>
    <col min="10250" max="10250" width="11.42578125" customWidth="1"/>
    <col min="10251" max="10251" width="12" customWidth="1"/>
    <col min="10252" max="10252" width="16.5703125" customWidth="1"/>
    <col min="10253" max="10253" width="11.140625" bestFit="1" customWidth="1"/>
    <col min="10254" max="10254" width="12" customWidth="1"/>
    <col min="10255" max="10256" width="11.140625" customWidth="1"/>
    <col min="10257" max="10257" width="15.7109375" bestFit="1" customWidth="1"/>
    <col min="10258" max="10258" width="13.85546875" bestFit="1" customWidth="1"/>
    <col min="10259" max="10259" width="13.85546875" customWidth="1"/>
    <col min="10260" max="10260" width="11.5703125" customWidth="1"/>
    <col min="10261" max="10261" width="13.7109375" customWidth="1"/>
    <col min="10262" max="10262" width="11.28515625" customWidth="1"/>
    <col min="10263" max="10264" width="11.140625" customWidth="1"/>
    <col min="10265" max="10265" width="10.7109375" customWidth="1"/>
    <col min="10267" max="10267" width="14.85546875" customWidth="1"/>
    <col min="10497" max="10497" width="12.140625" customWidth="1"/>
    <col min="10498" max="10498" width="10.5703125" customWidth="1"/>
    <col min="10499" max="10499" width="13.85546875" customWidth="1"/>
    <col min="10500" max="10500" width="15.140625" bestFit="1" customWidth="1"/>
    <col min="10501" max="10501" width="16.28515625" bestFit="1" customWidth="1"/>
    <col min="10502" max="10502" width="25.85546875" bestFit="1" customWidth="1"/>
    <col min="10503" max="10503" width="5.85546875" customWidth="1"/>
    <col min="10504" max="10504" width="18.140625" customWidth="1"/>
    <col min="10505" max="10505" width="12.28515625" bestFit="1" customWidth="1"/>
    <col min="10506" max="10506" width="11.42578125" customWidth="1"/>
    <col min="10507" max="10507" width="12" customWidth="1"/>
    <col min="10508" max="10508" width="16.5703125" customWidth="1"/>
    <col min="10509" max="10509" width="11.140625" bestFit="1" customWidth="1"/>
    <col min="10510" max="10510" width="12" customWidth="1"/>
    <col min="10511" max="10512" width="11.140625" customWidth="1"/>
    <col min="10513" max="10513" width="15.7109375" bestFit="1" customWidth="1"/>
    <col min="10514" max="10514" width="13.85546875" bestFit="1" customWidth="1"/>
    <col min="10515" max="10515" width="13.85546875" customWidth="1"/>
    <col min="10516" max="10516" width="11.5703125" customWidth="1"/>
    <col min="10517" max="10517" width="13.7109375" customWidth="1"/>
    <col min="10518" max="10518" width="11.28515625" customWidth="1"/>
    <col min="10519" max="10520" width="11.140625" customWidth="1"/>
    <col min="10521" max="10521" width="10.7109375" customWidth="1"/>
    <col min="10523" max="10523" width="14.85546875" customWidth="1"/>
    <col min="10753" max="10753" width="12.140625" customWidth="1"/>
    <col min="10754" max="10754" width="10.5703125" customWidth="1"/>
    <col min="10755" max="10755" width="13.85546875" customWidth="1"/>
    <col min="10756" max="10756" width="15.140625" bestFit="1" customWidth="1"/>
    <col min="10757" max="10757" width="16.28515625" bestFit="1" customWidth="1"/>
    <col min="10758" max="10758" width="25.85546875" bestFit="1" customWidth="1"/>
    <col min="10759" max="10759" width="5.85546875" customWidth="1"/>
    <col min="10760" max="10760" width="18.140625" customWidth="1"/>
    <col min="10761" max="10761" width="12.28515625" bestFit="1" customWidth="1"/>
    <col min="10762" max="10762" width="11.42578125" customWidth="1"/>
    <col min="10763" max="10763" width="12" customWidth="1"/>
    <col min="10764" max="10764" width="16.5703125" customWidth="1"/>
    <col min="10765" max="10765" width="11.140625" bestFit="1" customWidth="1"/>
    <col min="10766" max="10766" width="12" customWidth="1"/>
    <col min="10767" max="10768" width="11.140625" customWidth="1"/>
    <col min="10769" max="10769" width="15.7109375" bestFit="1" customWidth="1"/>
    <col min="10770" max="10770" width="13.85546875" bestFit="1" customWidth="1"/>
    <col min="10771" max="10771" width="13.85546875" customWidth="1"/>
    <col min="10772" max="10772" width="11.5703125" customWidth="1"/>
    <col min="10773" max="10773" width="13.7109375" customWidth="1"/>
    <col min="10774" max="10774" width="11.28515625" customWidth="1"/>
    <col min="10775" max="10776" width="11.140625" customWidth="1"/>
    <col min="10777" max="10777" width="10.7109375" customWidth="1"/>
    <col min="10779" max="10779" width="14.85546875" customWidth="1"/>
    <col min="11009" max="11009" width="12.140625" customWidth="1"/>
    <col min="11010" max="11010" width="10.5703125" customWidth="1"/>
    <col min="11011" max="11011" width="13.85546875" customWidth="1"/>
    <col min="11012" max="11012" width="15.140625" bestFit="1" customWidth="1"/>
    <col min="11013" max="11013" width="16.28515625" bestFit="1" customWidth="1"/>
    <col min="11014" max="11014" width="25.85546875" bestFit="1" customWidth="1"/>
    <col min="11015" max="11015" width="5.85546875" customWidth="1"/>
    <col min="11016" max="11016" width="18.140625" customWidth="1"/>
    <col min="11017" max="11017" width="12.28515625" bestFit="1" customWidth="1"/>
    <col min="11018" max="11018" width="11.42578125" customWidth="1"/>
    <col min="11019" max="11019" width="12" customWidth="1"/>
    <col min="11020" max="11020" width="16.5703125" customWidth="1"/>
    <col min="11021" max="11021" width="11.140625" bestFit="1" customWidth="1"/>
    <col min="11022" max="11022" width="12" customWidth="1"/>
    <col min="11023" max="11024" width="11.140625" customWidth="1"/>
    <col min="11025" max="11025" width="15.7109375" bestFit="1" customWidth="1"/>
    <col min="11026" max="11026" width="13.85546875" bestFit="1" customWidth="1"/>
    <col min="11027" max="11027" width="13.85546875" customWidth="1"/>
    <col min="11028" max="11028" width="11.5703125" customWidth="1"/>
    <col min="11029" max="11029" width="13.7109375" customWidth="1"/>
    <col min="11030" max="11030" width="11.28515625" customWidth="1"/>
    <col min="11031" max="11032" width="11.140625" customWidth="1"/>
    <col min="11033" max="11033" width="10.7109375" customWidth="1"/>
    <col min="11035" max="11035" width="14.85546875" customWidth="1"/>
    <col min="11265" max="11265" width="12.140625" customWidth="1"/>
    <col min="11266" max="11266" width="10.5703125" customWidth="1"/>
    <col min="11267" max="11267" width="13.85546875" customWidth="1"/>
    <col min="11268" max="11268" width="15.140625" bestFit="1" customWidth="1"/>
    <col min="11269" max="11269" width="16.28515625" bestFit="1" customWidth="1"/>
    <col min="11270" max="11270" width="25.85546875" bestFit="1" customWidth="1"/>
    <col min="11271" max="11271" width="5.85546875" customWidth="1"/>
    <col min="11272" max="11272" width="18.140625" customWidth="1"/>
    <col min="11273" max="11273" width="12.28515625" bestFit="1" customWidth="1"/>
    <col min="11274" max="11274" width="11.42578125" customWidth="1"/>
    <col min="11275" max="11275" width="12" customWidth="1"/>
    <col min="11276" max="11276" width="16.5703125" customWidth="1"/>
    <col min="11277" max="11277" width="11.140625" bestFit="1" customWidth="1"/>
    <col min="11278" max="11278" width="12" customWidth="1"/>
    <col min="11279" max="11280" width="11.140625" customWidth="1"/>
    <col min="11281" max="11281" width="15.7109375" bestFit="1" customWidth="1"/>
    <col min="11282" max="11282" width="13.85546875" bestFit="1" customWidth="1"/>
    <col min="11283" max="11283" width="13.85546875" customWidth="1"/>
    <col min="11284" max="11284" width="11.5703125" customWidth="1"/>
    <col min="11285" max="11285" width="13.7109375" customWidth="1"/>
    <col min="11286" max="11286" width="11.28515625" customWidth="1"/>
    <col min="11287" max="11288" width="11.140625" customWidth="1"/>
    <col min="11289" max="11289" width="10.7109375" customWidth="1"/>
    <col min="11291" max="11291" width="14.85546875" customWidth="1"/>
    <col min="11521" max="11521" width="12.140625" customWidth="1"/>
    <col min="11522" max="11522" width="10.5703125" customWidth="1"/>
    <col min="11523" max="11523" width="13.85546875" customWidth="1"/>
    <col min="11524" max="11524" width="15.140625" bestFit="1" customWidth="1"/>
    <col min="11525" max="11525" width="16.28515625" bestFit="1" customWidth="1"/>
    <col min="11526" max="11526" width="25.85546875" bestFit="1" customWidth="1"/>
    <col min="11527" max="11527" width="5.85546875" customWidth="1"/>
    <col min="11528" max="11528" width="18.140625" customWidth="1"/>
    <col min="11529" max="11529" width="12.28515625" bestFit="1" customWidth="1"/>
    <col min="11530" max="11530" width="11.42578125" customWidth="1"/>
    <col min="11531" max="11531" width="12" customWidth="1"/>
    <col min="11532" max="11532" width="16.5703125" customWidth="1"/>
    <col min="11533" max="11533" width="11.140625" bestFit="1" customWidth="1"/>
    <col min="11534" max="11534" width="12" customWidth="1"/>
    <col min="11535" max="11536" width="11.140625" customWidth="1"/>
    <col min="11537" max="11537" width="15.7109375" bestFit="1" customWidth="1"/>
    <col min="11538" max="11538" width="13.85546875" bestFit="1" customWidth="1"/>
    <col min="11539" max="11539" width="13.85546875" customWidth="1"/>
    <col min="11540" max="11540" width="11.5703125" customWidth="1"/>
    <col min="11541" max="11541" width="13.7109375" customWidth="1"/>
    <col min="11542" max="11542" width="11.28515625" customWidth="1"/>
    <col min="11543" max="11544" width="11.140625" customWidth="1"/>
    <col min="11545" max="11545" width="10.7109375" customWidth="1"/>
    <col min="11547" max="11547" width="14.85546875" customWidth="1"/>
    <col min="11777" max="11777" width="12.140625" customWidth="1"/>
    <col min="11778" max="11778" width="10.5703125" customWidth="1"/>
    <col min="11779" max="11779" width="13.85546875" customWidth="1"/>
    <col min="11780" max="11780" width="15.140625" bestFit="1" customWidth="1"/>
    <col min="11781" max="11781" width="16.28515625" bestFit="1" customWidth="1"/>
    <col min="11782" max="11782" width="25.85546875" bestFit="1" customWidth="1"/>
    <col min="11783" max="11783" width="5.85546875" customWidth="1"/>
    <col min="11784" max="11784" width="18.140625" customWidth="1"/>
    <col min="11785" max="11785" width="12.28515625" bestFit="1" customWidth="1"/>
    <col min="11786" max="11786" width="11.42578125" customWidth="1"/>
    <col min="11787" max="11787" width="12" customWidth="1"/>
    <col min="11788" max="11788" width="16.5703125" customWidth="1"/>
    <col min="11789" max="11789" width="11.140625" bestFit="1" customWidth="1"/>
    <col min="11790" max="11790" width="12" customWidth="1"/>
    <col min="11791" max="11792" width="11.140625" customWidth="1"/>
    <col min="11793" max="11793" width="15.7109375" bestFit="1" customWidth="1"/>
    <col min="11794" max="11794" width="13.85546875" bestFit="1" customWidth="1"/>
    <col min="11795" max="11795" width="13.85546875" customWidth="1"/>
    <col min="11796" max="11796" width="11.5703125" customWidth="1"/>
    <col min="11797" max="11797" width="13.7109375" customWidth="1"/>
    <col min="11798" max="11798" width="11.28515625" customWidth="1"/>
    <col min="11799" max="11800" width="11.140625" customWidth="1"/>
    <col min="11801" max="11801" width="10.7109375" customWidth="1"/>
    <col min="11803" max="11803" width="14.85546875" customWidth="1"/>
    <col min="12033" max="12033" width="12.140625" customWidth="1"/>
    <col min="12034" max="12034" width="10.5703125" customWidth="1"/>
    <col min="12035" max="12035" width="13.85546875" customWidth="1"/>
    <col min="12036" max="12036" width="15.140625" bestFit="1" customWidth="1"/>
    <col min="12037" max="12037" width="16.28515625" bestFit="1" customWidth="1"/>
    <col min="12038" max="12038" width="25.85546875" bestFit="1" customWidth="1"/>
    <col min="12039" max="12039" width="5.85546875" customWidth="1"/>
    <col min="12040" max="12040" width="18.140625" customWidth="1"/>
    <col min="12041" max="12041" width="12.28515625" bestFit="1" customWidth="1"/>
    <col min="12042" max="12042" width="11.42578125" customWidth="1"/>
    <col min="12043" max="12043" width="12" customWidth="1"/>
    <col min="12044" max="12044" width="16.5703125" customWidth="1"/>
    <col min="12045" max="12045" width="11.140625" bestFit="1" customWidth="1"/>
    <col min="12046" max="12046" width="12" customWidth="1"/>
    <col min="12047" max="12048" width="11.140625" customWidth="1"/>
    <col min="12049" max="12049" width="15.7109375" bestFit="1" customWidth="1"/>
    <col min="12050" max="12050" width="13.85546875" bestFit="1" customWidth="1"/>
    <col min="12051" max="12051" width="13.85546875" customWidth="1"/>
    <col min="12052" max="12052" width="11.5703125" customWidth="1"/>
    <col min="12053" max="12053" width="13.7109375" customWidth="1"/>
    <col min="12054" max="12054" width="11.28515625" customWidth="1"/>
    <col min="12055" max="12056" width="11.140625" customWidth="1"/>
    <col min="12057" max="12057" width="10.7109375" customWidth="1"/>
    <col min="12059" max="12059" width="14.85546875" customWidth="1"/>
    <col min="12289" max="12289" width="12.140625" customWidth="1"/>
    <col min="12290" max="12290" width="10.5703125" customWidth="1"/>
    <col min="12291" max="12291" width="13.85546875" customWidth="1"/>
    <col min="12292" max="12292" width="15.140625" bestFit="1" customWidth="1"/>
    <col min="12293" max="12293" width="16.28515625" bestFit="1" customWidth="1"/>
    <col min="12294" max="12294" width="25.85546875" bestFit="1" customWidth="1"/>
    <col min="12295" max="12295" width="5.85546875" customWidth="1"/>
    <col min="12296" max="12296" width="18.140625" customWidth="1"/>
    <col min="12297" max="12297" width="12.28515625" bestFit="1" customWidth="1"/>
    <col min="12298" max="12298" width="11.42578125" customWidth="1"/>
    <col min="12299" max="12299" width="12" customWidth="1"/>
    <col min="12300" max="12300" width="16.5703125" customWidth="1"/>
    <col min="12301" max="12301" width="11.140625" bestFit="1" customWidth="1"/>
    <col min="12302" max="12302" width="12" customWidth="1"/>
    <col min="12303" max="12304" width="11.140625" customWidth="1"/>
    <col min="12305" max="12305" width="15.7109375" bestFit="1" customWidth="1"/>
    <col min="12306" max="12306" width="13.85546875" bestFit="1" customWidth="1"/>
    <col min="12307" max="12307" width="13.85546875" customWidth="1"/>
    <col min="12308" max="12308" width="11.5703125" customWidth="1"/>
    <col min="12309" max="12309" width="13.7109375" customWidth="1"/>
    <col min="12310" max="12310" width="11.28515625" customWidth="1"/>
    <col min="12311" max="12312" width="11.140625" customWidth="1"/>
    <col min="12313" max="12313" width="10.7109375" customWidth="1"/>
    <col min="12315" max="12315" width="14.85546875" customWidth="1"/>
    <col min="12545" max="12545" width="12.140625" customWidth="1"/>
    <col min="12546" max="12546" width="10.5703125" customWidth="1"/>
    <col min="12547" max="12547" width="13.85546875" customWidth="1"/>
    <col min="12548" max="12548" width="15.140625" bestFit="1" customWidth="1"/>
    <col min="12549" max="12549" width="16.28515625" bestFit="1" customWidth="1"/>
    <col min="12550" max="12550" width="25.85546875" bestFit="1" customWidth="1"/>
    <col min="12551" max="12551" width="5.85546875" customWidth="1"/>
    <col min="12552" max="12552" width="18.140625" customWidth="1"/>
    <col min="12553" max="12553" width="12.28515625" bestFit="1" customWidth="1"/>
    <col min="12554" max="12554" width="11.42578125" customWidth="1"/>
    <col min="12555" max="12555" width="12" customWidth="1"/>
    <col min="12556" max="12556" width="16.5703125" customWidth="1"/>
    <col min="12557" max="12557" width="11.140625" bestFit="1" customWidth="1"/>
    <col min="12558" max="12558" width="12" customWidth="1"/>
    <col min="12559" max="12560" width="11.140625" customWidth="1"/>
    <col min="12561" max="12561" width="15.7109375" bestFit="1" customWidth="1"/>
    <col min="12562" max="12562" width="13.85546875" bestFit="1" customWidth="1"/>
    <col min="12563" max="12563" width="13.85546875" customWidth="1"/>
    <col min="12564" max="12564" width="11.5703125" customWidth="1"/>
    <col min="12565" max="12565" width="13.7109375" customWidth="1"/>
    <col min="12566" max="12566" width="11.28515625" customWidth="1"/>
    <col min="12567" max="12568" width="11.140625" customWidth="1"/>
    <col min="12569" max="12569" width="10.7109375" customWidth="1"/>
    <col min="12571" max="12571" width="14.85546875" customWidth="1"/>
    <col min="12801" max="12801" width="12.140625" customWidth="1"/>
    <col min="12802" max="12802" width="10.5703125" customWidth="1"/>
    <col min="12803" max="12803" width="13.85546875" customWidth="1"/>
    <col min="12804" max="12804" width="15.140625" bestFit="1" customWidth="1"/>
    <col min="12805" max="12805" width="16.28515625" bestFit="1" customWidth="1"/>
    <col min="12806" max="12806" width="25.85546875" bestFit="1" customWidth="1"/>
    <col min="12807" max="12807" width="5.85546875" customWidth="1"/>
    <col min="12808" max="12808" width="18.140625" customWidth="1"/>
    <col min="12809" max="12809" width="12.28515625" bestFit="1" customWidth="1"/>
    <col min="12810" max="12810" width="11.42578125" customWidth="1"/>
    <col min="12811" max="12811" width="12" customWidth="1"/>
    <col min="12812" max="12812" width="16.5703125" customWidth="1"/>
    <col min="12813" max="12813" width="11.140625" bestFit="1" customWidth="1"/>
    <col min="12814" max="12814" width="12" customWidth="1"/>
    <col min="12815" max="12816" width="11.140625" customWidth="1"/>
    <col min="12817" max="12817" width="15.7109375" bestFit="1" customWidth="1"/>
    <col min="12818" max="12818" width="13.85546875" bestFit="1" customWidth="1"/>
    <col min="12819" max="12819" width="13.85546875" customWidth="1"/>
    <col min="12820" max="12820" width="11.5703125" customWidth="1"/>
    <col min="12821" max="12821" width="13.7109375" customWidth="1"/>
    <col min="12822" max="12822" width="11.28515625" customWidth="1"/>
    <col min="12823" max="12824" width="11.140625" customWidth="1"/>
    <col min="12825" max="12825" width="10.7109375" customWidth="1"/>
    <col min="12827" max="12827" width="14.85546875" customWidth="1"/>
    <col min="13057" max="13057" width="12.140625" customWidth="1"/>
    <col min="13058" max="13058" width="10.5703125" customWidth="1"/>
    <col min="13059" max="13059" width="13.85546875" customWidth="1"/>
    <col min="13060" max="13060" width="15.140625" bestFit="1" customWidth="1"/>
    <col min="13061" max="13061" width="16.28515625" bestFit="1" customWidth="1"/>
    <col min="13062" max="13062" width="25.85546875" bestFit="1" customWidth="1"/>
    <col min="13063" max="13063" width="5.85546875" customWidth="1"/>
    <col min="13064" max="13064" width="18.140625" customWidth="1"/>
    <col min="13065" max="13065" width="12.28515625" bestFit="1" customWidth="1"/>
    <col min="13066" max="13066" width="11.42578125" customWidth="1"/>
    <col min="13067" max="13067" width="12" customWidth="1"/>
    <col min="13068" max="13068" width="16.5703125" customWidth="1"/>
    <col min="13069" max="13069" width="11.140625" bestFit="1" customWidth="1"/>
    <col min="13070" max="13070" width="12" customWidth="1"/>
    <col min="13071" max="13072" width="11.140625" customWidth="1"/>
    <col min="13073" max="13073" width="15.7109375" bestFit="1" customWidth="1"/>
    <col min="13074" max="13074" width="13.85546875" bestFit="1" customWidth="1"/>
    <col min="13075" max="13075" width="13.85546875" customWidth="1"/>
    <col min="13076" max="13076" width="11.5703125" customWidth="1"/>
    <col min="13077" max="13077" width="13.7109375" customWidth="1"/>
    <col min="13078" max="13078" width="11.28515625" customWidth="1"/>
    <col min="13079" max="13080" width="11.140625" customWidth="1"/>
    <col min="13081" max="13081" width="10.7109375" customWidth="1"/>
    <col min="13083" max="13083" width="14.85546875" customWidth="1"/>
    <col min="13313" max="13313" width="12.140625" customWidth="1"/>
    <col min="13314" max="13314" width="10.5703125" customWidth="1"/>
    <col min="13315" max="13315" width="13.85546875" customWidth="1"/>
    <col min="13316" max="13316" width="15.140625" bestFit="1" customWidth="1"/>
    <col min="13317" max="13317" width="16.28515625" bestFit="1" customWidth="1"/>
    <col min="13318" max="13318" width="25.85546875" bestFit="1" customWidth="1"/>
    <col min="13319" max="13319" width="5.85546875" customWidth="1"/>
    <col min="13320" max="13320" width="18.140625" customWidth="1"/>
    <col min="13321" max="13321" width="12.28515625" bestFit="1" customWidth="1"/>
    <col min="13322" max="13322" width="11.42578125" customWidth="1"/>
    <col min="13323" max="13323" width="12" customWidth="1"/>
    <col min="13324" max="13324" width="16.5703125" customWidth="1"/>
    <col min="13325" max="13325" width="11.140625" bestFit="1" customWidth="1"/>
    <col min="13326" max="13326" width="12" customWidth="1"/>
    <col min="13327" max="13328" width="11.140625" customWidth="1"/>
    <col min="13329" max="13329" width="15.7109375" bestFit="1" customWidth="1"/>
    <col min="13330" max="13330" width="13.85546875" bestFit="1" customWidth="1"/>
    <col min="13331" max="13331" width="13.85546875" customWidth="1"/>
    <col min="13332" max="13332" width="11.5703125" customWidth="1"/>
    <col min="13333" max="13333" width="13.7109375" customWidth="1"/>
    <col min="13334" max="13334" width="11.28515625" customWidth="1"/>
    <col min="13335" max="13336" width="11.140625" customWidth="1"/>
    <col min="13337" max="13337" width="10.7109375" customWidth="1"/>
    <col min="13339" max="13339" width="14.85546875" customWidth="1"/>
    <col min="13569" max="13569" width="12.140625" customWidth="1"/>
    <col min="13570" max="13570" width="10.5703125" customWidth="1"/>
    <col min="13571" max="13571" width="13.85546875" customWidth="1"/>
    <col min="13572" max="13572" width="15.140625" bestFit="1" customWidth="1"/>
    <col min="13573" max="13573" width="16.28515625" bestFit="1" customWidth="1"/>
    <col min="13574" max="13574" width="25.85546875" bestFit="1" customWidth="1"/>
    <col min="13575" max="13575" width="5.85546875" customWidth="1"/>
    <col min="13576" max="13576" width="18.140625" customWidth="1"/>
    <col min="13577" max="13577" width="12.28515625" bestFit="1" customWidth="1"/>
    <col min="13578" max="13578" width="11.42578125" customWidth="1"/>
    <col min="13579" max="13579" width="12" customWidth="1"/>
    <col min="13580" max="13580" width="16.5703125" customWidth="1"/>
    <col min="13581" max="13581" width="11.140625" bestFit="1" customWidth="1"/>
    <col min="13582" max="13582" width="12" customWidth="1"/>
    <col min="13583" max="13584" width="11.140625" customWidth="1"/>
    <col min="13585" max="13585" width="15.7109375" bestFit="1" customWidth="1"/>
    <col min="13586" max="13586" width="13.85546875" bestFit="1" customWidth="1"/>
    <col min="13587" max="13587" width="13.85546875" customWidth="1"/>
    <col min="13588" max="13588" width="11.5703125" customWidth="1"/>
    <col min="13589" max="13589" width="13.7109375" customWidth="1"/>
    <col min="13590" max="13590" width="11.28515625" customWidth="1"/>
    <col min="13591" max="13592" width="11.140625" customWidth="1"/>
    <col min="13593" max="13593" width="10.7109375" customWidth="1"/>
    <col min="13595" max="13595" width="14.85546875" customWidth="1"/>
    <col min="13825" max="13825" width="12.140625" customWidth="1"/>
    <col min="13826" max="13826" width="10.5703125" customWidth="1"/>
    <col min="13827" max="13827" width="13.85546875" customWidth="1"/>
    <col min="13828" max="13828" width="15.140625" bestFit="1" customWidth="1"/>
    <col min="13829" max="13829" width="16.28515625" bestFit="1" customWidth="1"/>
    <col min="13830" max="13830" width="25.85546875" bestFit="1" customWidth="1"/>
    <col min="13831" max="13831" width="5.85546875" customWidth="1"/>
    <col min="13832" max="13832" width="18.140625" customWidth="1"/>
    <col min="13833" max="13833" width="12.28515625" bestFit="1" customWidth="1"/>
    <col min="13834" max="13834" width="11.42578125" customWidth="1"/>
    <col min="13835" max="13835" width="12" customWidth="1"/>
    <col min="13836" max="13836" width="16.5703125" customWidth="1"/>
    <col min="13837" max="13837" width="11.140625" bestFit="1" customWidth="1"/>
    <col min="13838" max="13838" width="12" customWidth="1"/>
    <col min="13839" max="13840" width="11.140625" customWidth="1"/>
    <col min="13841" max="13841" width="15.7109375" bestFit="1" customWidth="1"/>
    <col min="13842" max="13842" width="13.85546875" bestFit="1" customWidth="1"/>
    <col min="13843" max="13843" width="13.85546875" customWidth="1"/>
    <col min="13844" max="13844" width="11.5703125" customWidth="1"/>
    <col min="13845" max="13845" width="13.7109375" customWidth="1"/>
    <col min="13846" max="13846" width="11.28515625" customWidth="1"/>
    <col min="13847" max="13848" width="11.140625" customWidth="1"/>
    <col min="13849" max="13849" width="10.7109375" customWidth="1"/>
    <col min="13851" max="13851" width="14.85546875" customWidth="1"/>
    <col min="14081" max="14081" width="12.140625" customWidth="1"/>
    <col min="14082" max="14082" width="10.5703125" customWidth="1"/>
    <col min="14083" max="14083" width="13.85546875" customWidth="1"/>
    <col min="14084" max="14084" width="15.140625" bestFit="1" customWidth="1"/>
    <col min="14085" max="14085" width="16.28515625" bestFit="1" customWidth="1"/>
    <col min="14086" max="14086" width="25.85546875" bestFit="1" customWidth="1"/>
    <col min="14087" max="14087" width="5.85546875" customWidth="1"/>
    <col min="14088" max="14088" width="18.140625" customWidth="1"/>
    <col min="14089" max="14089" width="12.28515625" bestFit="1" customWidth="1"/>
    <col min="14090" max="14090" width="11.42578125" customWidth="1"/>
    <col min="14091" max="14091" width="12" customWidth="1"/>
    <col min="14092" max="14092" width="16.5703125" customWidth="1"/>
    <col min="14093" max="14093" width="11.140625" bestFit="1" customWidth="1"/>
    <col min="14094" max="14094" width="12" customWidth="1"/>
    <col min="14095" max="14096" width="11.140625" customWidth="1"/>
    <col min="14097" max="14097" width="15.7109375" bestFit="1" customWidth="1"/>
    <col min="14098" max="14098" width="13.85546875" bestFit="1" customWidth="1"/>
    <col min="14099" max="14099" width="13.85546875" customWidth="1"/>
    <col min="14100" max="14100" width="11.5703125" customWidth="1"/>
    <col min="14101" max="14101" width="13.7109375" customWidth="1"/>
    <col min="14102" max="14102" width="11.28515625" customWidth="1"/>
    <col min="14103" max="14104" width="11.140625" customWidth="1"/>
    <col min="14105" max="14105" width="10.7109375" customWidth="1"/>
    <col min="14107" max="14107" width="14.85546875" customWidth="1"/>
    <col min="14337" max="14337" width="12.140625" customWidth="1"/>
    <col min="14338" max="14338" width="10.5703125" customWidth="1"/>
    <col min="14339" max="14339" width="13.85546875" customWidth="1"/>
    <col min="14340" max="14340" width="15.140625" bestFit="1" customWidth="1"/>
    <col min="14341" max="14341" width="16.28515625" bestFit="1" customWidth="1"/>
    <col min="14342" max="14342" width="25.85546875" bestFit="1" customWidth="1"/>
    <col min="14343" max="14343" width="5.85546875" customWidth="1"/>
    <col min="14344" max="14344" width="18.140625" customWidth="1"/>
    <col min="14345" max="14345" width="12.28515625" bestFit="1" customWidth="1"/>
    <col min="14346" max="14346" width="11.42578125" customWidth="1"/>
    <col min="14347" max="14347" width="12" customWidth="1"/>
    <col min="14348" max="14348" width="16.5703125" customWidth="1"/>
    <col min="14349" max="14349" width="11.140625" bestFit="1" customWidth="1"/>
    <col min="14350" max="14350" width="12" customWidth="1"/>
    <col min="14351" max="14352" width="11.140625" customWidth="1"/>
    <col min="14353" max="14353" width="15.7109375" bestFit="1" customWidth="1"/>
    <col min="14354" max="14354" width="13.85546875" bestFit="1" customWidth="1"/>
    <col min="14355" max="14355" width="13.85546875" customWidth="1"/>
    <col min="14356" max="14356" width="11.5703125" customWidth="1"/>
    <col min="14357" max="14357" width="13.7109375" customWidth="1"/>
    <col min="14358" max="14358" width="11.28515625" customWidth="1"/>
    <col min="14359" max="14360" width="11.140625" customWidth="1"/>
    <col min="14361" max="14361" width="10.7109375" customWidth="1"/>
    <col min="14363" max="14363" width="14.85546875" customWidth="1"/>
    <col min="14593" max="14593" width="12.140625" customWidth="1"/>
    <col min="14594" max="14594" width="10.5703125" customWidth="1"/>
    <col min="14595" max="14595" width="13.85546875" customWidth="1"/>
    <col min="14596" max="14596" width="15.140625" bestFit="1" customWidth="1"/>
    <col min="14597" max="14597" width="16.28515625" bestFit="1" customWidth="1"/>
    <col min="14598" max="14598" width="25.85546875" bestFit="1" customWidth="1"/>
    <col min="14599" max="14599" width="5.85546875" customWidth="1"/>
    <col min="14600" max="14600" width="18.140625" customWidth="1"/>
    <col min="14601" max="14601" width="12.28515625" bestFit="1" customWidth="1"/>
    <col min="14602" max="14602" width="11.42578125" customWidth="1"/>
    <col min="14603" max="14603" width="12" customWidth="1"/>
    <col min="14604" max="14604" width="16.5703125" customWidth="1"/>
    <col min="14605" max="14605" width="11.140625" bestFit="1" customWidth="1"/>
    <col min="14606" max="14606" width="12" customWidth="1"/>
    <col min="14607" max="14608" width="11.140625" customWidth="1"/>
    <col min="14609" max="14609" width="15.7109375" bestFit="1" customWidth="1"/>
    <col min="14610" max="14610" width="13.85546875" bestFit="1" customWidth="1"/>
    <col min="14611" max="14611" width="13.85546875" customWidth="1"/>
    <col min="14612" max="14612" width="11.5703125" customWidth="1"/>
    <col min="14613" max="14613" width="13.7109375" customWidth="1"/>
    <col min="14614" max="14614" width="11.28515625" customWidth="1"/>
    <col min="14615" max="14616" width="11.140625" customWidth="1"/>
    <col min="14617" max="14617" width="10.7109375" customWidth="1"/>
    <col min="14619" max="14619" width="14.85546875" customWidth="1"/>
    <col min="14849" max="14849" width="12.140625" customWidth="1"/>
    <col min="14850" max="14850" width="10.5703125" customWidth="1"/>
    <col min="14851" max="14851" width="13.85546875" customWidth="1"/>
    <col min="14852" max="14852" width="15.140625" bestFit="1" customWidth="1"/>
    <col min="14853" max="14853" width="16.28515625" bestFit="1" customWidth="1"/>
    <col min="14854" max="14854" width="25.85546875" bestFit="1" customWidth="1"/>
    <col min="14855" max="14855" width="5.85546875" customWidth="1"/>
    <col min="14856" max="14856" width="18.140625" customWidth="1"/>
    <col min="14857" max="14857" width="12.28515625" bestFit="1" customWidth="1"/>
    <col min="14858" max="14858" width="11.42578125" customWidth="1"/>
    <col min="14859" max="14859" width="12" customWidth="1"/>
    <col min="14860" max="14860" width="16.5703125" customWidth="1"/>
    <col min="14861" max="14861" width="11.140625" bestFit="1" customWidth="1"/>
    <col min="14862" max="14862" width="12" customWidth="1"/>
    <col min="14863" max="14864" width="11.140625" customWidth="1"/>
    <col min="14865" max="14865" width="15.7109375" bestFit="1" customWidth="1"/>
    <col min="14866" max="14866" width="13.85546875" bestFit="1" customWidth="1"/>
    <col min="14867" max="14867" width="13.85546875" customWidth="1"/>
    <col min="14868" max="14868" width="11.5703125" customWidth="1"/>
    <col min="14869" max="14869" width="13.7109375" customWidth="1"/>
    <col min="14870" max="14870" width="11.28515625" customWidth="1"/>
    <col min="14871" max="14872" width="11.140625" customWidth="1"/>
    <col min="14873" max="14873" width="10.7109375" customWidth="1"/>
    <col min="14875" max="14875" width="14.85546875" customWidth="1"/>
    <col min="15105" max="15105" width="12.140625" customWidth="1"/>
    <col min="15106" max="15106" width="10.5703125" customWidth="1"/>
    <col min="15107" max="15107" width="13.85546875" customWidth="1"/>
    <col min="15108" max="15108" width="15.140625" bestFit="1" customWidth="1"/>
    <col min="15109" max="15109" width="16.28515625" bestFit="1" customWidth="1"/>
    <col min="15110" max="15110" width="25.85546875" bestFit="1" customWidth="1"/>
    <col min="15111" max="15111" width="5.85546875" customWidth="1"/>
    <col min="15112" max="15112" width="18.140625" customWidth="1"/>
    <col min="15113" max="15113" width="12.28515625" bestFit="1" customWidth="1"/>
    <col min="15114" max="15114" width="11.42578125" customWidth="1"/>
    <col min="15115" max="15115" width="12" customWidth="1"/>
    <col min="15116" max="15116" width="16.5703125" customWidth="1"/>
    <col min="15117" max="15117" width="11.140625" bestFit="1" customWidth="1"/>
    <col min="15118" max="15118" width="12" customWidth="1"/>
    <col min="15119" max="15120" width="11.140625" customWidth="1"/>
    <col min="15121" max="15121" width="15.7109375" bestFit="1" customWidth="1"/>
    <col min="15122" max="15122" width="13.85546875" bestFit="1" customWidth="1"/>
    <col min="15123" max="15123" width="13.85546875" customWidth="1"/>
    <col min="15124" max="15124" width="11.5703125" customWidth="1"/>
    <col min="15125" max="15125" width="13.7109375" customWidth="1"/>
    <col min="15126" max="15126" width="11.28515625" customWidth="1"/>
    <col min="15127" max="15128" width="11.140625" customWidth="1"/>
    <col min="15129" max="15129" width="10.7109375" customWidth="1"/>
    <col min="15131" max="15131" width="14.85546875" customWidth="1"/>
    <col min="15361" max="15361" width="12.140625" customWidth="1"/>
    <col min="15362" max="15362" width="10.5703125" customWidth="1"/>
    <col min="15363" max="15363" width="13.85546875" customWidth="1"/>
    <col min="15364" max="15364" width="15.140625" bestFit="1" customWidth="1"/>
    <col min="15365" max="15365" width="16.28515625" bestFit="1" customWidth="1"/>
    <col min="15366" max="15366" width="25.85546875" bestFit="1" customWidth="1"/>
    <col min="15367" max="15367" width="5.85546875" customWidth="1"/>
    <col min="15368" max="15368" width="18.140625" customWidth="1"/>
    <col min="15369" max="15369" width="12.28515625" bestFit="1" customWidth="1"/>
    <col min="15370" max="15370" width="11.42578125" customWidth="1"/>
    <col min="15371" max="15371" width="12" customWidth="1"/>
    <col min="15372" max="15372" width="16.5703125" customWidth="1"/>
    <col min="15373" max="15373" width="11.140625" bestFit="1" customWidth="1"/>
    <col min="15374" max="15374" width="12" customWidth="1"/>
    <col min="15375" max="15376" width="11.140625" customWidth="1"/>
    <col min="15377" max="15377" width="15.7109375" bestFit="1" customWidth="1"/>
    <col min="15378" max="15378" width="13.85546875" bestFit="1" customWidth="1"/>
    <col min="15379" max="15379" width="13.85546875" customWidth="1"/>
    <col min="15380" max="15380" width="11.5703125" customWidth="1"/>
    <col min="15381" max="15381" width="13.7109375" customWidth="1"/>
    <col min="15382" max="15382" width="11.28515625" customWidth="1"/>
    <col min="15383" max="15384" width="11.140625" customWidth="1"/>
    <col min="15385" max="15385" width="10.7109375" customWidth="1"/>
    <col min="15387" max="15387" width="14.85546875" customWidth="1"/>
    <col min="15617" max="15617" width="12.140625" customWidth="1"/>
    <col min="15618" max="15618" width="10.5703125" customWidth="1"/>
    <col min="15619" max="15619" width="13.85546875" customWidth="1"/>
    <col min="15620" max="15620" width="15.140625" bestFit="1" customWidth="1"/>
    <col min="15621" max="15621" width="16.28515625" bestFit="1" customWidth="1"/>
    <col min="15622" max="15622" width="25.85546875" bestFit="1" customWidth="1"/>
    <col min="15623" max="15623" width="5.85546875" customWidth="1"/>
    <col min="15624" max="15624" width="18.140625" customWidth="1"/>
    <col min="15625" max="15625" width="12.28515625" bestFit="1" customWidth="1"/>
    <col min="15626" max="15626" width="11.42578125" customWidth="1"/>
    <col min="15627" max="15627" width="12" customWidth="1"/>
    <col min="15628" max="15628" width="16.5703125" customWidth="1"/>
    <col min="15629" max="15629" width="11.140625" bestFit="1" customWidth="1"/>
    <col min="15630" max="15630" width="12" customWidth="1"/>
    <col min="15631" max="15632" width="11.140625" customWidth="1"/>
    <col min="15633" max="15633" width="15.7109375" bestFit="1" customWidth="1"/>
    <col min="15634" max="15634" width="13.85546875" bestFit="1" customWidth="1"/>
    <col min="15635" max="15635" width="13.85546875" customWidth="1"/>
    <col min="15636" max="15636" width="11.5703125" customWidth="1"/>
    <col min="15637" max="15637" width="13.7109375" customWidth="1"/>
    <col min="15638" max="15638" width="11.28515625" customWidth="1"/>
    <col min="15639" max="15640" width="11.140625" customWidth="1"/>
    <col min="15641" max="15641" width="10.7109375" customWidth="1"/>
    <col min="15643" max="15643" width="14.85546875" customWidth="1"/>
    <col min="15873" max="15873" width="12.140625" customWidth="1"/>
    <col min="15874" max="15874" width="10.5703125" customWidth="1"/>
    <col min="15875" max="15875" width="13.85546875" customWidth="1"/>
    <col min="15876" max="15876" width="15.140625" bestFit="1" customWidth="1"/>
    <col min="15877" max="15877" width="16.28515625" bestFit="1" customWidth="1"/>
    <col min="15878" max="15878" width="25.85546875" bestFit="1" customWidth="1"/>
    <col min="15879" max="15879" width="5.85546875" customWidth="1"/>
    <col min="15880" max="15880" width="18.140625" customWidth="1"/>
    <col min="15881" max="15881" width="12.28515625" bestFit="1" customWidth="1"/>
    <col min="15882" max="15882" width="11.42578125" customWidth="1"/>
    <col min="15883" max="15883" width="12" customWidth="1"/>
    <col min="15884" max="15884" width="16.5703125" customWidth="1"/>
    <col min="15885" max="15885" width="11.140625" bestFit="1" customWidth="1"/>
    <col min="15886" max="15886" width="12" customWidth="1"/>
    <col min="15887" max="15888" width="11.140625" customWidth="1"/>
    <col min="15889" max="15889" width="15.7109375" bestFit="1" customWidth="1"/>
    <col min="15890" max="15890" width="13.85546875" bestFit="1" customWidth="1"/>
    <col min="15891" max="15891" width="13.85546875" customWidth="1"/>
    <col min="15892" max="15892" width="11.5703125" customWidth="1"/>
    <col min="15893" max="15893" width="13.7109375" customWidth="1"/>
    <col min="15894" max="15894" width="11.28515625" customWidth="1"/>
    <col min="15895" max="15896" width="11.140625" customWidth="1"/>
    <col min="15897" max="15897" width="10.7109375" customWidth="1"/>
    <col min="15899" max="15899" width="14.85546875" customWidth="1"/>
    <col min="16129" max="16129" width="12.140625" customWidth="1"/>
    <col min="16130" max="16130" width="10.5703125" customWidth="1"/>
    <col min="16131" max="16131" width="13.85546875" customWidth="1"/>
    <col min="16132" max="16132" width="15.140625" bestFit="1" customWidth="1"/>
    <col min="16133" max="16133" width="16.28515625" bestFit="1" customWidth="1"/>
    <col min="16134" max="16134" width="25.85546875" bestFit="1" customWidth="1"/>
    <col min="16135" max="16135" width="5.85546875" customWidth="1"/>
    <col min="16136" max="16136" width="18.140625" customWidth="1"/>
    <col min="16137" max="16137" width="12.28515625" bestFit="1" customWidth="1"/>
    <col min="16138" max="16138" width="11.42578125" customWidth="1"/>
    <col min="16139" max="16139" width="12" customWidth="1"/>
    <col min="16140" max="16140" width="16.5703125" customWidth="1"/>
    <col min="16141" max="16141" width="11.140625" bestFit="1" customWidth="1"/>
    <col min="16142" max="16142" width="12" customWidth="1"/>
    <col min="16143" max="16144" width="11.140625" customWidth="1"/>
    <col min="16145" max="16145" width="15.7109375" bestFit="1" customWidth="1"/>
    <col min="16146" max="16146" width="13.85546875" bestFit="1" customWidth="1"/>
    <col min="16147" max="16147" width="13.85546875" customWidth="1"/>
    <col min="16148" max="16148" width="11.5703125" customWidth="1"/>
    <col min="16149" max="16149" width="13.7109375" customWidth="1"/>
    <col min="16150" max="16150" width="11.28515625" customWidth="1"/>
    <col min="16151" max="16152" width="11.140625" customWidth="1"/>
    <col min="16153" max="16153" width="10.7109375" customWidth="1"/>
    <col min="16155" max="16155" width="14.85546875" customWidth="1"/>
  </cols>
  <sheetData>
    <row r="1" spans="1:28" ht="30" x14ac:dyDescent="0.25">
      <c r="I1" s="405"/>
      <c r="J1" s="406" t="s">
        <v>302</v>
      </c>
      <c r="K1" s="406" t="s">
        <v>438</v>
      </c>
      <c r="L1" s="406" t="s">
        <v>439</v>
      </c>
      <c r="M1" s="406" t="s">
        <v>440</v>
      </c>
      <c r="N1" s="406" t="s">
        <v>441</v>
      </c>
      <c r="O1" s="406" t="s">
        <v>442</v>
      </c>
      <c r="P1" s="406" t="s">
        <v>443</v>
      </c>
      <c r="Q1" s="406" t="s">
        <v>444</v>
      </c>
      <c r="R1" s="406" t="s">
        <v>445</v>
      </c>
      <c r="S1" s="406" t="s">
        <v>446</v>
      </c>
      <c r="T1" s="406" t="s">
        <v>447</v>
      </c>
      <c r="U1" s="406" t="s">
        <v>448</v>
      </c>
      <c r="V1" s="406" t="s">
        <v>8</v>
      </c>
      <c r="W1" s="406" t="s">
        <v>400</v>
      </c>
      <c r="X1" s="406" t="s">
        <v>449</v>
      </c>
      <c r="Y1" s="406" t="s">
        <v>450</v>
      </c>
      <c r="Z1" s="406" t="s">
        <v>320</v>
      </c>
      <c r="AA1" s="407" t="s">
        <v>451</v>
      </c>
      <c r="AB1" s="408" t="s">
        <v>452</v>
      </c>
    </row>
    <row r="2" spans="1:28" ht="15.75" x14ac:dyDescent="0.25">
      <c r="A2" s="208" t="str">
        <f>'[2]Net Receipts Total '!A1</f>
        <v>Te Totara Primary School PTA</v>
      </c>
      <c r="B2" s="209"/>
      <c r="C2" s="210"/>
      <c r="D2" s="210"/>
      <c r="E2" s="210"/>
      <c r="F2" s="209"/>
      <c r="G2" s="209"/>
      <c r="H2" s="209"/>
      <c r="I2" s="409" t="s">
        <v>2132</v>
      </c>
      <c r="J2" s="384"/>
      <c r="K2" s="384"/>
      <c r="L2" s="384">
        <f>L7</f>
        <v>3322.25</v>
      </c>
      <c r="M2" s="384">
        <f>M7</f>
        <v>20</v>
      </c>
      <c r="N2" s="384">
        <f>N7-N3</f>
        <v>5319.8</v>
      </c>
      <c r="O2" s="384"/>
      <c r="P2" s="384">
        <f>P7-P3</f>
        <v>35994.5</v>
      </c>
      <c r="Q2" s="384">
        <f>Q7-Q3</f>
        <v>1160.5999999999999</v>
      </c>
      <c r="R2" s="384"/>
      <c r="S2" s="384">
        <v>0</v>
      </c>
      <c r="T2" s="384"/>
      <c r="U2" s="384"/>
      <c r="V2" s="384"/>
      <c r="W2" s="384">
        <v>0</v>
      </c>
      <c r="X2" s="384"/>
      <c r="Y2" s="384">
        <f>Y7-Y3</f>
        <v>265</v>
      </c>
      <c r="Z2" s="410">
        <f>Z7</f>
        <v>325</v>
      </c>
      <c r="AA2" s="410">
        <f>AA7</f>
        <v>509.3</v>
      </c>
      <c r="AB2" s="411"/>
    </row>
    <row r="3" spans="1:28" ht="15.75" x14ac:dyDescent="0.25">
      <c r="A3" s="208" t="s">
        <v>431</v>
      </c>
      <c r="B3" s="209"/>
      <c r="C3" s="210"/>
      <c r="D3" s="210"/>
      <c r="E3" s="210"/>
      <c r="F3" s="209"/>
      <c r="G3" s="209"/>
      <c r="H3" s="209"/>
      <c r="I3" s="409" t="s">
        <v>296</v>
      </c>
      <c r="J3" s="384"/>
      <c r="K3" s="384">
        <f>K909</f>
        <v>-1574.62</v>
      </c>
      <c r="L3" s="384"/>
      <c r="M3" s="384"/>
      <c r="N3" s="384">
        <f>N909+N934+N952+N957+N958+N965+N970+N971</f>
        <v>-2864.71</v>
      </c>
      <c r="O3" s="384">
        <f>O7</f>
        <v>-5118</v>
      </c>
      <c r="P3" s="384">
        <f>P714+P715+P730+P743+P774+P803+P811+P821+P827+P828+P829+P832</f>
        <v>-6184.3</v>
      </c>
      <c r="Q3" s="384">
        <f>Q909+Q907</f>
        <v>-309.52999999999997</v>
      </c>
      <c r="R3" s="384"/>
      <c r="S3" s="384">
        <f>S7</f>
        <v>-182.17</v>
      </c>
      <c r="T3" s="384"/>
      <c r="U3" s="384"/>
      <c r="V3" s="384"/>
      <c r="W3" s="384">
        <f>W7</f>
        <v>-5000</v>
      </c>
      <c r="X3" s="384">
        <f>X7</f>
        <v>-34.28</v>
      </c>
      <c r="Y3" s="384">
        <f>Y970+Y964+Y963+Y962</f>
        <v>-218.38</v>
      </c>
      <c r="Z3" s="412"/>
      <c r="AA3" s="412"/>
      <c r="AB3" s="411"/>
    </row>
    <row r="4" spans="1:28" ht="16.5" thickBot="1" x14ac:dyDescent="0.3">
      <c r="A4" s="377">
        <v>42369</v>
      </c>
      <c r="B4" s="209"/>
      <c r="C4" s="214"/>
      <c r="D4" s="214"/>
      <c r="E4" s="214"/>
      <c r="F4" s="209"/>
      <c r="G4" s="209"/>
      <c r="H4" s="209"/>
      <c r="I4" s="413"/>
      <c r="J4" s="414"/>
      <c r="K4" s="385">
        <f>SUM(K2:K3)</f>
        <v>-1574.62</v>
      </c>
      <c r="L4" s="385">
        <f t="shared" ref="L4:AB4" si="0">SUM(L2:L3)</f>
        <v>3322.25</v>
      </c>
      <c r="M4" s="385">
        <f t="shared" si="0"/>
        <v>20</v>
      </c>
      <c r="N4" s="385">
        <f t="shared" si="0"/>
        <v>2455.09</v>
      </c>
      <c r="O4" s="385">
        <f t="shared" si="0"/>
        <v>-5118</v>
      </c>
      <c r="P4" s="385">
        <f t="shared" si="0"/>
        <v>29810.2</v>
      </c>
      <c r="Q4" s="385">
        <f t="shared" si="0"/>
        <v>851.06999999999994</v>
      </c>
      <c r="R4" s="385">
        <f t="shared" si="0"/>
        <v>0</v>
      </c>
      <c r="S4" s="385">
        <f t="shared" si="0"/>
        <v>-182.17</v>
      </c>
      <c r="T4" s="385">
        <f t="shared" si="0"/>
        <v>0</v>
      </c>
      <c r="U4" s="385">
        <f t="shared" si="0"/>
        <v>0</v>
      </c>
      <c r="V4" s="385">
        <f t="shared" si="0"/>
        <v>0</v>
      </c>
      <c r="W4" s="385">
        <f t="shared" si="0"/>
        <v>-5000</v>
      </c>
      <c r="X4" s="385">
        <f t="shared" si="0"/>
        <v>-34.28</v>
      </c>
      <c r="Y4" s="385">
        <f t="shared" si="0"/>
        <v>46.620000000000005</v>
      </c>
      <c r="Z4" s="385">
        <f t="shared" si="0"/>
        <v>325</v>
      </c>
      <c r="AA4" s="385">
        <f t="shared" si="0"/>
        <v>509.3</v>
      </c>
      <c r="AB4" s="415">
        <f t="shared" si="0"/>
        <v>0</v>
      </c>
    </row>
    <row r="5" spans="1:28" ht="15.75" x14ac:dyDescent="0.25">
      <c r="A5" s="215"/>
      <c r="B5" s="209"/>
      <c r="C5" s="214"/>
      <c r="D5" s="214"/>
      <c r="E5" s="214"/>
      <c r="F5" s="209"/>
      <c r="G5" s="209"/>
      <c r="H5" s="209"/>
      <c r="I5" s="211"/>
      <c r="J5" s="212"/>
      <c r="K5" s="212">
        <f>K4-K7</f>
        <v>0</v>
      </c>
      <c r="L5" s="212">
        <f t="shared" ref="L5:AB5" si="1">L4-L7</f>
        <v>0</v>
      </c>
      <c r="M5" s="212">
        <f t="shared" si="1"/>
        <v>0</v>
      </c>
      <c r="N5" s="212">
        <f t="shared" si="1"/>
        <v>0</v>
      </c>
      <c r="O5" s="212">
        <f t="shared" si="1"/>
        <v>0</v>
      </c>
      <c r="P5" s="212">
        <f t="shared" si="1"/>
        <v>0</v>
      </c>
      <c r="Q5" s="212">
        <f t="shared" si="1"/>
        <v>0</v>
      </c>
      <c r="R5" s="212">
        <f t="shared" si="1"/>
        <v>0</v>
      </c>
      <c r="S5" s="212">
        <f t="shared" si="1"/>
        <v>0</v>
      </c>
      <c r="T5" s="212">
        <f t="shared" si="1"/>
        <v>0</v>
      </c>
      <c r="U5" s="212">
        <f t="shared" si="1"/>
        <v>0</v>
      </c>
      <c r="V5" s="212">
        <f t="shared" si="1"/>
        <v>0</v>
      </c>
      <c r="W5" s="212">
        <f t="shared" si="1"/>
        <v>0</v>
      </c>
      <c r="X5" s="212">
        <f t="shared" si="1"/>
        <v>0</v>
      </c>
      <c r="Y5" s="212">
        <f t="shared" si="1"/>
        <v>0</v>
      </c>
      <c r="Z5" s="212">
        <f t="shared" si="1"/>
        <v>0</v>
      </c>
      <c r="AA5" s="212">
        <f t="shared" si="1"/>
        <v>0</v>
      </c>
      <c r="AB5" s="212">
        <f t="shared" si="1"/>
        <v>0</v>
      </c>
    </row>
    <row r="6" spans="1:28" ht="16.5" thickBot="1" x14ac:dyDescent="0.3">
      <c r="A6" s="215"/>
      <c r="B6" s="209"/>
      <c r="C6" s="214"/>
      <c r="D6" s="214"/>
      <c r="E6" s="214"/>
      <c r="F6" s="209"/>
      <c r="G6" s="209"/>
      <c r="H6" s="209"/>
      <c r="I6" s="211"/>
      <c r="J6" s="212"/>
      <c r="K6" s="212"/>
      <c r="Z6" s="213"/>
      <c r="AA6" s="213"/>
    </row>
    <row r="7" spans="1:28" ht="15.75" x14ac:dyDescent="0.25">
      <c r="A7" s="208" t="s">
        <v>432</v>
      </c>
      <c r="B7" s="209"/>
      <c r="C7" s="214"/>
      <c r="D7" s="214"/>
      <c r="E7" s="214"/>
      <c r="F7" s="209"/>
      <c r="G7" s="209"/>
      <c r="H7" s="209"/>
      <c r="I7" s="216"/>
      <c r="J7" s="212">
        <f>SUM(J710:J974)</f>
        <v>0</v>
      </c>
      <c r="K7" s="212">
        <f t="shared" ref="K7:AB7" si="2">SUM(K710:K974)</f>
        <v>-1574.62</v>
      </c>
      <c r="L7" s="212">
        <f t="shared" si="2"/>
        <v>3322.25</v>
      </c>
      <c r="M7" s="212">
        <f t="shared" si="2"/>
        <v>20</v>
      </c>
      <c r="N7" s="212">
        <f t="shared" si="2"/>
        <v>2455.09</v>
      </c>
      <c r="O7" s="212">
        <f t="shared" si="2"/>
        <v>-5118</v>
      </c>
      <c r="P7" s="212">
        <f t="shared" si="2"/>
        <v>29810.199999999997</v>
      </c>
      <c r="Q7" s="212">
        <f t="shared" si="2"/>
        <v>851.06999999999994</v>
      </c>
      <c r="R7" s="212">
        <f t="shared" si="2"/>
        <v>0</v>
      </c>
      <c r="S7" s="212">
        <f t="shared" si="2"/>
        <v>-182.17</v>
      </c>
      <c r="T7" s="212">
        <f t="shared" si="2"/>
        <v>0</v>
      </c>
      <c r="U7" s="212">
        <f t="shared" si="2"/>
        <v>0</v>
      </c>
      <c r="V7" s="212">
        <f t="shared" si="2"/>
        <v>0</v>
      </c>
      <c r="W7" s="212">
        <f t="shared" si="2"/>
        <v>-5000</v>
      </c>
      <c r="X7" s="212">
        <f t="shared" si="2"/>
        <v>-34.28</v>
      </c>
      <c r="Y7" s="212">
        <f t="shared" si="2"/>
        <v>46.620000000000005</v>
      </c>
      <c r="Z7" s="212">
        <f t="shared" si="2"/>
        <v>325</v>
      </c>
      <c r="AA7" s="212">
        <f t="shared" si="2"/>
        <v>509.3</v>
      </c>
      <c r="AB7" s="212">
        <f t="shared" si="2"/>
        <v>0</v>
      </c>
    </row>
    <row r="8" spans="1:28" ht="15.75" thickBot="1" x14ac:dyDescent="0.3">
      <c r="G8"/>
      <c r="I8" s="217"/>
      <c r="J8" s="212"/>
      <c r="K8" s="212"/>
    </row>
    <row r="9" spans="1:28" ht="30.75" thickBot="1" x14ac:dyDescent="0.3">
      <c r="A9" s="218" t="s">
        <v>433</v>
      </c>
      <c r="B9" s="219" t="s">
        <v>434</v>
      </c>
      <c r="C9" s="219" t="s">
        <v>435</v>
      </c>
      <c r="D9" s="219"/>
      <c r="E9" s="219"/>
      <c r="F9" s="220" t="s">
        <v>436</v>
      </c>
      <c r="G9" s="220"/>
      <c r="H9" s="221" t="s">
        <v>437</v>
      </c>
      <c r="I9" s="211" t="s">
        <v>436</v>
      </c>
      <c r="J9" s="222" t="s">
        <v>302</v>
      </c>
      <c r="K9" s="223" t="s">
        <v>438</v>
      </c>
      <c r="L9" s="224" t="s">
        <v>439</v>
      </c>
      <c r="M9" s="224" t="s">
        <v>440</v>
      </c>
      <c r="N9" s="224" t="s">
        <v>441</v>
      </c>
      <c r="O9" s="224" t="s">
        <v>442</v>
      </c>
      <c r="P9" s="224" t="s">
        <v>443</v>
      </c>
      <c r="Q9" s="224" t="s">
        <v>444</v>
      </c>
      <c r="R9" s="224" t="s">
        <v>445</v>
      </c>
      <c r="S9" s="224" t="s">
        <v>446</v>
      </c>
      <c r="T9" s="224" t="s">
        <v>447</v>
      </c>
      <c r="U9" s="224" t="s">
        <v>448</v>
      </c>
      <c r="V9" s="224" t="s">
        <v>8</v>
      </c>
      <c r="W9" s="224" t="s">
        <v>400</v>
      </c>
      <c r="X9" s="224" t="s">
        <v>449</v>
      </c>
      <c r="Y9" s="224" t="s">
        <v>450</v>
      </c>
      <c r="Z9" s="224" t="s">
        <v>320</v>
      </c>
      <c r="AA9" s="225" t="s">
        <v>451</v>
      </c>
      <c r="AB9" s="224" t="s">
        <v>452</v>
      </c>
    </row>
    <row r="10" spans="1:28" hidden="1" outlineLevel="1" x14ac:dyDescent="0.25">
      <c r="A10" s="226">
        <v>41275</v>
      </c>
      <c r="B10" s="227"/>
      <c r="C10" s="228" t="s">
        <v>453</v>
      </c>
      <c r="D10" s="228"/>
      <c r="E10" s="228"/>
      <c r="F10" s="228"/>
      <c r="G10" s="229"/>
      <c r="H10" s="230">
        <v>28288.73</v>
      </c>
      <c r="I10" s="211"/>
      <c r="J10" s="212"/>
      <c r="K10" s="231"/>
      <c r="Y10" s="213">
        <f t="shared" ref="Y10:Y41" si="3">B10-SUM(J10:W10)</f>
        <v>0</v>
      </c>
    </row>
    <row r="11" spans="1:28" hidden="1" outlineLevel="1" x14ac:dyDescent="0.25">
      <c r="A11" s="232">
        <v>41287</v>
      </c>
      <c r="B11" s="233">
        <v>23.78</v>
      </c>
      <c r="C11" s="234" t="s">
        <v>454</v>
      </c>
      <c r="D11" s="234"/>
      <c r="E11" s="234"/>
      <c r="F11" s="235"/>
      <c r="G11" s="236"/>
      <c r="H11" s="237">
        <f t="shared" ref="H11:H18" si="4">H10+B11</f>
        <v>28312.51</v>
      </c>
      <c r="I11" s="211" t="s">
        <v>455</v>
      </c>
      <c r="J11" s="212"/>
      <c r="K11" s="212"/>
      <c r="V11" s="213">
        <f>B11</f>
        <v>23.78</v>
      </c>
      <c r="Y11" s="213">
        <f t="shared" si="3"/>
        <v>0</v>
      </c>
    </row>
    <row r="12" spans="1:28" hidden="1" outlineLevel="1" x14ac:dyDescent="0.25">
      <c r="A12" s="232">
        <v>41287</v>
      </c>
      <c r="B12" s="233">
        <v>-7.85</v>
      </c>
      <c r="C12" s="234" t="s">
        <v>456</v>
      </c>
      <c r="D12" s="234"/>
      <c r="E12" s="234"/>
      <c r="F12" s="235"/>
      <c r="G12" s="236"/>
      <c r="H12" s="237">
        <f t="shared" si="4"/>
        <v>28304.66</v>
      </c>
      <c r="I12" s="211" t="s">
        <v>455</v>
      </c>
      <c r="J12" s="212"/>
      <c r="K12" s="212"/>
      <c r="V12" s="213">
        <f>B12</f>
        <v>-7.85</v>
      </c>
      <c r="Y12" s="213">
        <f t="shared" si="3"/>
        <v>0</v>
      </c>
    </row>
    <row r="13" spans="1:28" hidden="1" outlineLevel="1" x14ac:dyDescent="0.25">
      <c r="A13" s="232">
        <v>41313</v>
      </c>
      <c r="B13" s="233">
        <v>468.3</v>
      </c>
      <c r="C13" s="234" t="s">
        <v>457</v>
      </c>
      <c r="D13" s="234"/>
      <c r="E13" s="234"/>
      <c r="F13" s="235"/>
      <c r="G13" s="236"/>
      <c r="H13" s="237">
        <f t="shared" si="4"/>
        <v>28772.959999999999</v>
      </c>
      <c r="I13" s="211" t="s">
        <v>458</v>
      </c>
      <c r="J13" s="212">
        <f>B13</f>
        <v>468.3</v>
      </c>
      <c r="K13" s="212"/>
      <c r="Y13" s="213">
        <f t="shared" si="3"/>
        <v>0</v>
      </c>
    </row>
    <row r="14" spans="1:28" hidden="1" outlineLevel="1" x14ac:dyDescent="0.25">
      <c r="A14" s="232">
        <v>41318</v>
      </c>
      <c r="B14" s="233">
        <v>24.1</v>
      </c>
      <c r="C14" s="234" t="s">
        <v>454</v>
      </c>
      <c r="D14" s="234"/>
      <c r="E14" s="234"/>
      <c r="F14" s="235"/>
      <c r="G14" s="236"/>
      <c r="H14" s="237">
        <f t="shared" si="4"/>
        <v>28797.059999999998</v>
      </c>
      <c r="I14" s="211" t="s">
        <v>455</v>
      </c>
      <c r="J14" s="212"/>
      <c r="K14" s="212"/>
      <c r="V14" s="213">
        <f>B14</f>
        <v>24.1</v>
      </c>
      <c r="Y14" s="213">
        <f t="shared" si="3"/>
        <v>0</v>
      </c>
    </row>
    <row r="15" spans="1:28" ht="15.75" hidden="1" outlineLevel="1" thickBot="1" x14ac:dyDescent="0.3">
      <c r="A15" s="232">
        <v>41318</v>
      </c>
      <c r="B15" s="233">
        <v>-7.95</v>
      </c>
      <c r="C15" s="234" t="s">
        <v>456</v>
      </c>
      <c r="D15" s="234"/>
      <c r="E15" s="234"/>
      <c r="F15" s="235"/>
      <c r="G15" s="236"/>
      <c r="H15" s="237">
        <f t="shared" si="4"/>
        <v>28789.109999999997</v>
      </c>
      <c r="I15" s="211" t="s">
        <v>455</v>
      </c>
      <c r="J15" s="212"/>
      <c r="K15" s="212"/>
      <c r="V15" s="213">
        <f>B15</f>
        <v>-7.95</v>
      </c>
      <c r="Y15" s="213">
        <f t="shared" si="3"/>
        <v>0</v>
      </c>
    </row>
    <row r="16" spans="1:28" hidden="1" outlineLevel="1" x14ac:dyDescent="0.25">
      <c r="A16" s="232">
        <v>41318</v>
      </c>
      <c r="B16" s="233">
        <v>-9.9</v>
      </c>
      <c r="C16" s="234" t="s">
        <v>459</v>
      </c>
      <c r="D16" s="238"/>
      <c r="E16" s="238"/>
      <c r="F16" s="239"/>
      <c r="G16" s="240"/>
      <c r="H16" s="237">
        <f t="shared" si="4"/>
        <v>28779.209999999995</v>
      </c>
      <c r="I16" s="211" t="s">
        <v>460</v>
      </c>
      <c r="J16" s="212">
        <f>B16</f>
        <v>-9.9</v>
      </c>
      <c r="K16" s="212"/>
      <c r="Y16" s="213">
        <f t="shared" si="3"/>
        <v>0</v>
      </c>
    </row>
    <row r="17" spans="1:25" hidden="1" outlineLevel="1" x14ac:dyDescent="0.25">
      <c r="A17" s="232">
        <v>41320</v>
      </c>
      <c r="B17" s="233">
        <v>-294</v>
      </c>
      <c r="C17" s="234" t="s">
        <v>461</v>
      </c>
      <c r="D17" s="234"/>
      <c r="E17" s="234"/>
      <c r="F17" s="235"/>
      <c r="G17" s="236"/>
      <c r="H17" s="237">
        <f t="shared" si="4"/>
        <v>28485.209999999995</v>
      </c>
      <c r="I17" s="211" t="s">
        <v>462</v>
      </c>
      <c r="J17" s="212">
        <f>-96-210+12</f>
        <v>-294</v>
      </c>
      <c r="K17" s="212"/>
      <c r="Y17" s="213">
        <f t="shared" si="3"/>
        <v>0</v>
      </c>
    </row>
    <row r="18" spans="1:25" hidden="1" outlineLevel="1" x14ac:dyDescent="0.25">
      <c r="A18" s="232">
        <v>41323</v>
      </c>
      <c r="B18" s="233">
        <v>543.70000000000005</v>
      </c>
      <c r="C18" s="234" t="s">
        <v>457</v>
      </c>
      <c r="D18" s="234"/>
      <c r="E18" s="234"/>
      <c r="F18" s="235"/>
      <c r="G18" s="236"/>
      <c r="H18" s="237">
        <f t="shared" si="4"/>
        <v>29028.909999999996</v>
      </c>
      <c r="I18" s="211" t="s">
        <v>463</v>
      </c>
      <c r="J18" s="212">
        <f>B18</f>
        <v>543.70000000000005</v>
      </c>
      <c r="K18" s="212"/>
      <c r="Y18" s="213">
        <f t="shared" si="3"/>
        <v>0</v>
      </c>
    </row>
    <row r="19" spans="1:25" hidden="1" outlineLevel="1" x14ac:dyDescent="0.25">
      <c r="A19" s="241">
        <v>41324</v>
      </c>
      <c r="B19" s="233"/>
      <c r="C19" s="242" t="s">
        <v>453</v>
      </c>
      <c r="D19" s="242"/>
      <c r="E19" s="242"/>
      <c r="F19" s="243"/>
      <c r="G19" s="244"/>
      <c r="H19" s="245">
        <f>H18</f>
        <v>29028.909999999996</v>
      </c>
      <c r="I19" s="211"/>
      <c r="J19" s="212"/>
      <c r="K19" s="212"/>
      <c r="Y19" s="213">
        <f t="shared" si="3"/>
        <v>0</v>
      </c>
    </row>
    <row r="20" spans="1:25" hidden="1" outlineLevel="1" x14ac:dyDescent="0.25">
      <c r="A20" s="232">
        <v>41330</v>
      </c>
      <c r="B20" s="233">
        <v>-199.5</v>
      </c>
      <c r="C20" s="234" t="s">
        <v>461</v>
      </c>
      <c r="D20" s="234"/>
      <c r="E20" s="234"/>
      <c r="F20" s="235"/>
      <c r="G20" s="236"/>
      <c r="H20" s="237">
        <f t="shared" ref="H20:H83" si="5">H19+B20</f>
        <v>28829.409999999996</v>
      </c>
      <c r="I20" s="211" t="s">
        <v>464</v>
      </c>
      <c r="J20" s="212">
        <f>B20</f>
        <v>-199.5</v>
      </c>
      <c r="K20" s="212"/>
      <c r="Y20" s="213">
        <f t="shared" si="3"/>
        <v>0</v>
      </c>
    </row>
    <row r="21" spans="1:25" hidden="1" outlineLevel="1" x14ac:dyDescent="0.25">
      <c r="A21" s="232">
        <v>41330</v>
      </c>
      <c r="B21" s="233">
        <v>-60.8</v>
      </c>
      <c r="C21" s="234" t="s">
        <v>465</v>
      </c>
      <c r="D21" s="234"/>
      <c r="E21" s="234"/>
      <c r="F21" s="235"/>
      <c r="G21" s="236"/>
      <c r="H21" s="237">
        <f t="shared" si="5"/>
        <v>28768.609999999997</v>
      </c>
      <c r="I21" s="211" t="s">
        <v>466</v>
      </c>
      <c r="J21" s="212"/>
      <c r="K21" s="212"/>
      <c r="Y21" s="213">
        <f t="shared" si="3"/>
        <v>-60.8</v>
      </c>
    </row>
    <row r="22" spans="1:25" hidden="1" outlineLevel="1" x14ac:dyDescent="0.25">
      <c r="A22" s="232">
        <v>41330</v>
      </c>
      <c r="B22" s="233">
        <v>518.5</v>
      </c>
      <c r="C22" s="234" t="s">
        <v>457</v>
      </c>
      <c r="D22" s="234"/>
      <c r="E22" s="234"/>
      <c r="F22" s="235"/>
      <c r="G22" s="236"/>
      <c r="H22" s="237">
        <f t="shared" si="5"/>
        <v>29287.109999999997</v>
      </c>
      <c r="I22" s="211" t="s">
        <v>467</v>
      </c>
      <c r="J22" s="212">
        <f>B22</f>
        <v>518.5</v>
      </c>
      <c r="K22" s="212"/>
      <c r="Y22" s="213">
        <f t="shared" si="3"/>
        <v>0</v>
      </c>
    </row>
    <row r="23" spans="1:25" hidden="1" outlineLevel="1" x14ac:dyDescent="0.25">
      <c r="A23" s="232">
        <v>41332</v>
      </c>
      <c r="B23" s="233">
        <v>20</v>
      </c>
      <c r="C23" s="234" t="s">
        <v>468</v>
      </c>
      <c r="D23" s="234"/>
      <c r="E23" s="234"/>
      <c r="F23" s="235"/>
      <c r="G23" s="236"/>
      <c r="H23" s="237">
        <f t="shared" si="5"/>
        <v>29307.109999999997</v>
      </c>
      <c r="I23" s="211" t="s">
        <v>469</v>
      </c>
      <c r="J23" s="212">
        <f>B23</f>
        <v>20</v>
      </c>
      <c r="K23" s="212"/>
      <c r="Y23" s="213">
        <f t="shared" si="3"/>
        <v>0</v>
      </c>
    </row>
    <row r="24" spans="1:25" hidden="1" outlineLevel="1" x14ac:dyDescent="0.25">
      <c r="A24" s="232">
        <v>41334</v>
      </c>
      <c r="B24" s="233">
        <v>539.9</v>
      </c>
      <c r="C24" s="234" t="s">
        <v>457</v>
      </c>
      <c r="D24" s="234"/>
      <c r="E24" s="234"/>
      <c r="F24" s="235"/>
      <c r="G24" s="236"/>
      <c r="H24" s="237">
        <f t="shared" si="5"/>
        <v>29847.01</v>
      </c>
      <c r="I24" s="211" t="s">
        <v>470</v>
      </c>
      <c r="J24" s="212">
        <f>B24</f>
        <v>539.9</v>
      </c>
      <c r="K24" s="212"/>
      <c r="Y24" s="213">
        <f t="shared" si="3"/>
        <v>0</v>
      </c>
    </row>
    <row r="25" spans="1:25" hidden="1" outlineLevel="1" x14ac:dyDescent="0.25">
      <c r="A25" s="232">
        <v>41341</v>
      </c>
      <c r="B25" s="233">
        <v>30</v>
      </c>
      <c r="C25" s="234" t="s">
        <v>471</v>
      </c>
      <c r="D25" s="234"/>
      <c r="E25" s="234"/>
      <c r="F25" s="235"/>
      <c r="G25" s="236"/>
      <c r="H25" s="237">
        <f t="shared" si="5"/>
        <v>29877.01</v>
      </c>
      <c r="I25" s="211" t="s">
        <v>324</v>
      </c>
      <c r="J25" s="212"/>
      <c r="K25" s="212"/>
      <c r="U25" s="213">
        <f t="shared" ref="U25:U32" si="6">B25</f>
        <v>30</v>
      </c>
      <c r="Y25" s="213">
        <f t="shared" si="3"/>
        <v>0</v>
      </c>
    </row>
    <row r="26" spans="1:25" hidden="1" outlineLevel="1" x14ac:dyDescent="0.25">
      <c r="A26" s="232">
        <v>41345</v>
      </c>
      <c r="B26" s="233">
        <v>30</v>
      </c>
      <c r="C26" s="234" t="s">
        <v>472</v>
      </c>
      <c r="D26" s="234"/>
      <c r="E26" s="234"/>
      <c r="F26" s="235"/>
      <c r="G26" s="236"/>
      <c r="H26" s="237">
        <f t="shared" si="5"/>
        <v>29907.01</v>
      </c>
      <c r="I26" s="211" t="s">
        <v>324</v>
      </c>
      <c r="J26" s="212"/>
      <c r="K26" s="231"/>
      <c r="U26" s="213">
        <f t="shared" si="6"/>
        <v>30</v>
      </c>
      <c r="Y26" s="213">
        <f t="shared" si="3"/>
        <v>0</v>
      </c>
    </row>
    <row r="27" spans="1:25" hidden="1" outlineLevel="1" x14ac:dyDescent="0.25">
      <c r="A27" s="232">
        <v>41345</v>
      </c>
      <c r="B27" s="233">
        <v>30</v>
      </c>
      <c r="C27" s="234" t="s">
        <v>473</v>
      </c>
      <c r="D27" s="234"/>
      <c r="E27" s="234"/>
      <c r="F27" s="235"/>
      <c r="G27" s="236"/>
      <c r="H27" s="237">
        <f t="shared" si="5"/>
        <v>29937.01</v>
      </c>
      <c r="I27" s="211" t="s">
        <v>324</v>
      </c>
      <c r="J27" s="212"/>
      <c r="K27" s="231"/>
      <c r="U27" s="213">
        <f t="shared" si="6"/>
        <v>30</v>
      </c>
      <c r="Y27" s="213">
        <f t="shared" si="3"/>
        <v>0</v>
      </c>
    </row>
    <row r="28" spans="1:25" hidden="1" outlineLevel="1" x14ac:dyDescent="0.25">
      <c r="A28" s="232">
        <v>41345</v>
      </c>
      <c r="B28" s="233">
        <v>30</v>
      </c>
      <c r="C28" s="234" t="s">
        <v>474</v>
      </c>
      <c r="D28" s="234"/>
      <c r="E28" s="234"/>
      <c r="F28" s="235"/>
      <c r="G28" s="236"/>
      <c r="H28" s="237">
        <f t="shared" si="5"/>
        <v>29967.01</v>
      </c>
      <c r="I28" s="211" t="s">
        <v>324</v>
      </c>
      <c r="J28" s="212"/>
      <c r="K28" s="212"/>
      <c r="U28" s="213">
        <f t="shared" si="6"/>
        <v>30</v>
      </c>
      <c r="Y28" s="213">
        <f t="shared" si="3"/>
        <v>0</v>
      </c>
    </row>
    <row r="29" spans="1:25" hidden="1" outlineLevel="1" x14ac:dyDescent="0.25">
      <c r="A29" s="232">
        <v>41345</v>
      </c>
      <c r="B29" s="233">
        <v>30</v>
      </c>
      <c r="C29" s="234" t="s">
        <v>475</v>
      </c>
      <c r="D29" s="234"/>
      <c r="E29" s="234"/>
      <c r="F29" s="235"/>
      <c r="G29" s="236"/>
      <c r="H29" s="237">
        <f t="shared" si="5"/>
        <v>29997.01</v>
      </c>
      <c r="I29" s="211" t="s">
        <v>324</v>
      </c>
      <c r="J29" s="212"/>
      <c r="K29" s="212"/>
      <c r="U29" s="213">
        <f t="shared" si="6"/>
        <v>30</v>
      </c>
      <c r="Y29" s="213">
        <f t="shared" si="3"/>
        <v>0</v>
      </c>
    </row>
    <row r="30" spans="1:25" hidden="1" outlineLevel="1" x14ac:dyDescent="0.25">
      <c r="A30" s="232">
        <v>41345</v>
      </c>
      <c r="B30" s="233">
        <v>30</v>
      </c>
      <c r="C30" s="234" t="s">
        <v>476</v>
      </c>
      <c r="D30" s="234"/>
      <c r="E30" s="234"/>
      <c r="F30" s="235"/>
      <c r="G30" s="236"/>
      <c r="H30" s="237">
        <f t="shared" si="5"/>
        <v>30027.01</v>
      </c>
      <c r="I30" s="211" t="s">
        <v>324</v>
      </c>
      <c r="J30" s="212"/>
      <c r="K30" s="212"/>
      <c r="U30" s="213">
        <f t="shared" si="6"/>
        <v>30</v>
      </c>
      <c r="Y30" s="213">
        <f t="shared" si="3"/>
        <v>0</v>
      </c>
    </row>
    <row r="31" spans="1:25" hidden="1" outlineLevel="1" x14ac:dyDescent="0.25">
      <c r="A31" s="232">
        <v>41345</v>
      </c>
      <c r="B31" s="233">
        <v>30</v>
      </c>
      <c r="C31" s="234" t="s">
        <v>477</v>
      </c>
      <c r="D31" s="234"/>
      <c r="E31" s="234"/>
      <c r="F31" s="235"/>
      <c r="G31" s="236"/>
      <c r="H31" s="237">
        <f t="shared" si="5"/>
        <v>30057.01</v>
      </c>
      <c r="I31" s="211" t="s">
        <v>324</v>
      </c>
      <c r="J31" s="212"/>
      <c r="K31" s="212"/>
      <c r="U31" s="213">
        <f t="shared" si="6"/>
        <v>30</v>
      </c>
      <c r="Y31" s="213">
        <f t="shared" si="3"/>
        <v>0</v>
      </c>
    </row>
    <row r="32" spans="1:25" hidden="1" outlineLevel="1" x14ac:dyDescent="0.25">
      <c r="A32" s="232">
        <v>41346</v>
      </c>
      <c r="B32" s="233">
        <v>30</v>
      </c>
      <c r="C32" s="234" t="s">
        <v>478</v>
      </c>
      <c r="D32" s="234"/>
      <c r="E32" s="234"/>
      <c r="F32" s="235"/>
      <c r="G32" s="236"/>
      <c r="H32" s="237">
        <f t="shared" si="5"/>
        <v>30087.01</v>
      </c>
      <c r="I32" s="211" t="s">
        <v>324</v>
      </c>
      <c r="J32" s="212"/>
      <c r="K32" s="212"/>
      <c r="U32" s="213">
        <f t="shared" si="6"/>
        <v>30</v>
      </c>
      <c r="Y32" s="213">
        <f t="shared" si="3"/>
        <v>0</v>
      </c>
    </row>
    <row r="33" spans="1:25" hidden="1" outlineLevel="1" x14ac:dyDescent="0.25">
      <c r="A33" s="232">
        <v>41346</v>
      </c>
      <c r="B33" s="233">
        <v>545.5</v>
      </c>
      <c r="C33" s="234" t="s">
        <v>479</v>
      </c>
      <c r="D33" s="234"/>
      <c r="E33" s="234"/>
      <c r="F33" s="235"/>
      <c r="G33" s="236"/>
      <c r="H33" s="237">
        <f t="shared" si="5"/>
        <v>30632.51</v>
      </c>
      <c r="I33" s="211" t="s">
        <v>480</v>
      </c>
      <c r="J33" s="212">
        <f>B33</f>
        <v>545.5</v>
      </c>
      <c r="K33" s="212"/>
      <c r="M33" s="246"/>
      <c r="Y33" s="213">
        <f t="shared" si="3"/>
        <v>0</v>
      </c>
    </row>
    <row r="34" spans="1:25" hidden="1" outlineLevel="1" x14ac:dyDescent="0.25">
      <c r="A34" s="232">
        <v>41346</v>
      </c>
      <c r="B34" s="233">
        <v>3</v>
      </c>
      <c r="C34" s="247" t="s">
        <v>479</v>
      </c>
      <c r="D34" s="247"/>
      <c r="E34" s="247"/>
      <c r="F34" s="235"/>
      <c r="G34" s="236"/>
      <c r="H34" s="237">
        <f t="shared" si="5"/>
        <v>30635.51</v>
      </c>
      <c r="I34" s="211" t="s">
        <v>480</v>
      </c>
      <c r="J34" s="212">
        <f>B34</f>
        <v>3</v>
      </c>
      <c r="K34" s="231"/>
      <c r="Y34" s="213">
        <f t="shared" si="3"/>
        <v>0</v>
      </c>
    </row>
    <row r="35" spans="1:25" hidden="1" outlineLevel="1" x14ac:dyDescent="0.25">
      <c r="A35" s="232">
        <v>41346</v>
      </c>
      <c r="B35" s="233">
        <v>22.52</v>
      </c>
      <c r="C35" s="247" t="s">
        <v>454</v>
      </c>
      <c r="D35" s="247"/>
      <c r="E35" s="247"/>
      <c r="F35" s="235"/>
      <c r="G35" s="236"/>
      <c r="H35" s="237">
        <f t="shared" si="5"/>
        <v>30658.03</v>
      </c>
      <c r="I35" s="211" t="s">
        <v>455</v>
      </c>
      <c r="J35" s="212"/>
      <c r="K35" s="248"/>
      <c r="V35" s="213">
        <f>B35</f>
        <v>22.52</v>
      </c>
      <c r="Y35" s="213">
        <f t="shared" si="3"/>
        <v>0</v>
      </c>
    </row>
    <row r="36" spans="1:25" hidden="1" outlineLevel="1" x14ac:dyDescent="0.25">
      <c r="A36" s="232">
        <v>41346</v>
      </c>
      <c r="B36" s="233">
        <v>-7.43</v>
      </c>
      <c r="C36" s="234" t="s">
        <v>456</v>
      </c>
      <c r="D36" s="234"/>
      <c r="E36" s="234"/>
      <c r="F36" s="235"/>
      <c r="G36" s="236"/>
      <c r="H36" s="237">
        <f t="shared" si="5"/>
        <v>30650.6</v>
      </c>
      <c r="I36" s="211" t="s">
        <v>455</v>
      </c>
      <c r="J36" s="212"/>
      <c r="K36" s="231"/>
      <c r="V36" s="213">
        <f>B36</f>
        <v>-7.43</v>
      </c>
      <c r="Y36" s="213">
        <f t="shared" si="3"/>
        <v>0</v>
      </c>
    </row>
    <row r="37" spans="1:25" hidden="1" outlineLevel="1" x14ac:dyDescent="0.25">
      <c r="A37" s="232">
        <v>41346</v>
      </c>
      <c r="B37" s="233">
        <v>0.45</v>
      </c>
      <c r="C37" s="234" t="s">
        <v>481</v>
      </c>
      <c r="D37" s="234"/>
      <c r="E37" s="234"/>
      <c r="F37" s="235"/>
      <c r="G37" s="236"/>
      <c r="H37" s="237">
        <f t="shared" si="5"/>
        <v>30651.05</v>
      </c>
      <c r="I37" s="211" t="s">
        <v>455</v>
      </c>
      <c r="J37" s="212"/>
      <c r="K37" s="231"/>
      <c r="Y37" s="213">
        <f t="shared" si="3"/>
        <v>0.45</v>
      </c>
    </row>
    <row r="38" spans="1:25" hidden="1" outlineLevel="1" x14ac:dyDescent="0.25">
      <c r="A38" s="232">
        <v>41346</v>
      </c>
      <c r="B38" s="233">
        <v>-0.45</v>
      </c>
      <c r="C38" s="234" t="s">
        <v>482</v>
      </c>
      <c r="D38" s="234"/>
      <c r="E38" s="234"/>
      <c r="F38" s="235"/>
      <c r="G38" s="236"/>
      <c r="H38" s="237">
        <f t="shared" si="5"/>
        <v>30650.6</v>
      </c>
      <c r="I38" s="211" t="s">
        <v>455</v>
      </c>
      <c r="J38" s="212"/>
      <c r="K38" s="231"/>
      <c r="Y38" s="213">
        <f t="shared" si="3"/>
        <v>-0.45</v>
      </c>
    </row>
    <row r="39" spans="1:25" hidden="1" outlineLevel="1" x14ac:dyDescent="0.25">
      <c r="A39" s="232">
        <v>41348</v>
      </c>
      <c r="B39" s="233">
        <v>30</v>
      </c>
      <c r="C39" s="234" t="s">
        <v>483</v>
      </c>
      <c r="D39" s="234"/>
      <c r="E39" s="234"/>
      <c r="F39" s="235"/>
      <c r="G39" s="236"/>
      <c r="H39" s="237">
        <f t="shared" si="5"/>
        <v>30680.6</v>
      </c>
      <c r="I39" s="211" t="s">
        <v>324</v>
      </c>
      <c r="J39" s="212"/>
      <c r="K39" s="231"/>
      <c r="U39" s="213">
        <f>B39</f>
        <v>30</v>
      </c>
      <c r="Y39" s="213">
        <f t="shared" si="3"/>
        <v>0</v>
      </c>
    </row>
    <row r="40" spans="1:25" hidden="1" outlineLevel="1" x14ac:dyDescent="0.25">
      <c r="A40" s="232">
        <v>41348</v>
      </c>
      <c r="B40" s="233">
        <v>60</v>
      </c>
      <c r="C40" s="234" t="s">
        <v>484</v>
      </c>
      <c r="D40" s="234"/>
      <c r="E40" s="234"/>
      <c r="F40" s="235"/>
      <c r="G40" s="236"/>
      <c r="H40" s="237">
        <f t="shared" si="5"/>
        <v>30740.6</v>
      </c>
      <c r="I40" s="211" t="s">
        <v>485</v>
      </c>
      <c r="J40" s="212"/>
      <c r="K40" s="231"/>
      <c r="Y40" s="213">
        <f t="shared" si="3"/>
        <v>60</v>
      </c>
    </row>
    <row r="41" spans="1:25" hidden="1" outlineLevel="1" x14ac:dyDescent="0.25">
      <c r="A41" s="232">
        <v>41353</v>
      </c>
      <c r="B41" s="233">
        <v>540</v>
      </c>
      <c r="C41" s="234" t="s">
        <v>479</v>
      </c>
      <c r="D41" s="234"/>
      <c r="E41" s="234"/>
      <c r="F41" s="235"/>
      <c r="G41" s="236"/>
      <c r="H41" s="237">
        <f t="shared" si="5"/>
        <v>31280.6</v>
      </c>
      <c r="I41" s="211" t="s">
        <v>330</v>
      </c>
      <c r="J41" s="212"/>
      <c r="K41" s="231"/>
      <c r="L41" s="213">
        <f>B41</f>
        <v>540</v>
      </c>
      <c r="Y41" s="213">
        <f t="shared" si="3"/>
        <v>0</v>
      </c>
    </row>
    <row r="42" spans="1:25" hidden="1" outlineLevel="1" x14ac:dyDescent="0.25">
      <c r="A42" s="232">
        <v>41353</v>
      </c>
      <c r="B42" s="233">
        <v>240</v>
      </c>
      <c r="C42" s="234" t="s">
        <v>479</v>
      </c>
      <c r="D42" s="234"/>
      <c r="E42" s="234"/>
      <c r="F42" s="235"/>
      <c r="G42" s="236"/>
      <c r="H42" s="237">
        <f t="shared" si="5"/>
        <v>31520.6</v>
      </c>
      <c r="I42" s="211" t="s">
        <v>330</v>
      </c>
      <c r="J42" s="212"/>
      <c r="K42" s="231"/>
      <c r="L42" s="213">
        <f>B42</f>
        <v>240</v>
      </c>
      <c r="Y42" s="213">
        <f t="shared" ref="Y42:Y73" si="7">B42-SUM(J42:W42)</f>
        <v>0</v>
      </c>
    </row>
    <row r="43" spans="1:25" hidden="1" outlineLevel="1" x14ac:dyDescent="0.25">
      <c r="A43" s="232">
        <v>41354</v>
      </c>
      <c r="B43" s="233">
        <v>521.4</v>
      </c>
      <c r="C43" s="234" t="s">
        <v>457</v>
      </c>
      <c r="D43" s="234"/>
      <c r="E43" s="234"/>
      <c r="F43" s="235"/>
      <c r="G43" s="236"/>
      <c r="H43" s="237">
        <f t="shared" si="5"/>
        <v>32042</v>
      </c>
      <c r="I43" s="211" t="s">
        <v>486</v>
      </c>
      <c r="J43" s="212">
        <f>B43</f>
        <v>521.4</v>
      </c>
      <c r="K43" s="231"/>
      <c r="Y43" s="213">
        <f t="shared" si="7"/>
        <v>0</v>
      </c>
    </row>
    <row r="44" spans="1:25" hidden="1" outlineLevel="1" x14ac:dyDescent="0.25">
      <c r="A44" s="232">
        <v>41354</v>
      </c>
      <c r="B44" s="233">
        <v>32.5</v>
      </c>
      <c r="C44" s="234" t="s">
        <v>487</v>
      </c>
      <c r="D44" s="234"/>
      <c r="E44" s="234"/>
      <c r="F44" s="235"/>
      <c r="G44" s="236"/>
      <c r="H44" s="237">
        <f t="shared" si="5"/>
        <v>32074.5</v>
      </c>
      <c r="I44" s="211" t="s">
        <v>488</v>
      </c>
      <c r="J44" s="212">
        <f>B44</f>
        <v>32.5</v>
      </c>
      <c r="K44" s="231"/>
      <c r="Y44" s="213">
        <f t="shared" si="7"/>
        <v>0</v>
      </c>
    </row>
    <row r="45" spans="1:25" hidden="1" outlineLevel="1" x14ac:dyDescent="0.25">
      <c r="A45" s="232">
        <v>41358</v>
      </c>
      <c r="B45" s="233">
        <v>30</v>
      </c>
      <c r="C45" s="234" t="s">
        <v>489</v>
      </c>
      <c r="D45" s="234"/>
      <c r="E45" s="234"/>
      <c r="F45" s="235"/>
      <c r="G45" s="236"/>
      <c r="H45" s="237">
        <f t="shared" si="5"/>
        <v>32104.5</v>
      </c>
      <c r="I45" s="211" t="s">
        <v>324</v>
      </c>
      <c r="J45" s="212"/>
      <c r="K45" s="231"/>
      <c r="U45" s="213">
        <f>B45</f>
        <v>30</v>
      </c>
      <c r="Y45" s="213">
        <f t="shared" si="7"/>
        <v>0</v>
      </c>
    </row>
    <row r="46" spans="1:25" hidden="1" outlineLevel="1" x14ac:dyDescent="0.25">
      <c r="A46" s="232">
        <v>41358</v>
      </c>
      <c r="B46" s="233">
        <v>30</v>
      </c>
      <c r="C46" s="234" t="s">
        <v>490</v>
      </c>
      <c r="D46" s="234"/>
      <c r="E46" s="234"/>
      <c r="F46" s="235"/>
      <c r="G46" s="236"/>
      <c r="H46" s="237">
        <f t="shared" si="5"/>
        <v>32134.5</v>
      </c>
      <c r="I46" s="211" t="s">
        <v>324</v>
      </c>
      <c r="J46" s="212"/>
      <c r="K46" s="231"/>
      <c r="U46" s="213">
        <f>B46</f>
        <v>30</v>
      </c>
      <c r="Y46" s="213">
        <f t="shared" si="7"/>
        <v>0</v>
      </c>
    </row>
    <row r="47" spans="1:25" hidden="1" outlineLevel="1" x14ac:dyDescent="0.25">
      <c r="A47" s="232">
        <v>41358</v>
      </c>
      <c r="B47" s="233">
        <v>120</v>
      </c>
      <c r="C47" s="234" t="s">
        <v>491</v>
      </c>
      <c r="D47" s="234"/>
      <c r="E47" s="234"/>
      <c r="F47" s="235"/>
      <c r="G47" s="236"/>
      <c r="H47" s="237">
        <f t="shared" si="5"/>
        <v>32254.5</v>
      </c>
      <c r="I47" s="211" t="s">
        <v>324</v>
      </c>
      <c r="J47" s="212"/>
      <c r="K47" s="231"/>
      <c r="U47" s="213">
        <f>B47</f>
        <v>120</v>
      </c>
      <c r="Y47" s="213">
        <f t="shared" si="7"/>
        <v>0</v>
      </c>
    </row>
    <row r="48" spans="1:25" hidden="1" outlineLevel="1" x14ac:dyDescent="0.25">
      <c r="A48" s="232">
        <v>41360</v>
      </c>
      <c r="B48" s="233">
        <v>60</v>
      </c>
      <c r="C48" s="234" t="s">
        <v>492</v>
      </c>
      <c r="D48" s="234"/>
      <c r="E48" s="234"/>
      <c r="F48" s="235"/>
      <c r="G48" s="236"/>
      <c r="H48" s="237">
        <f t="shared" si="5"/>
        <v>32314.5</v>
      </c>
      <c r="I48" s="211" t="s">
        <v>324</v>
      </c>
      <c r="J48" s="212"/>
      <c r="K48" s="231"/>
      <c r="U48" s="213">
        <f>B48</f>
        <v>60</v>
      </c>
      <c r="Y48" s="213">
        <f t="shared" si="7"/>
        <v>0</v>
      </c>
    </row>
    <row r="49" spans="1:25" hidden="1" outlineLevel="1" x14ac:dyDescent="0.25">
      <c r="A49" s="232">
        <v>41360</v>
      </c>
      <c r="B49" s="233">
        <v>494.6</v>
      </c>
      <c r="C49" s="234" t="s">
        <v>457</v>
      </c>
      <c r="D49" s="234"/>
      <c r="E49" s="234"/>
      <c r="F49" s="235"/>
      <c r="G49" s="236"/>
      <c r="H49" s="237">
        <f t="shared" si="5"/>
        <v>32809.1</v>
      </c>
      <c r="I49" s="211" t="s">
        <v>493</v>
      </c>
      <c r="J49" s="212">
        <f>B49</f>
        <v>494.6</v>
      </c>
      <c r="K49" s="231"/>
      <c r="Y49" s="213">
        <f t="shared" si="7"/>
        <v>0</v>
      </c>
    </row>
    <row r="50" spans="1:25" hidden="1" outlineLevel="1" x14ac:dyDescent="0.25">
      <c r="A50" s="232">
        <v>41361</v>
      </c>
      <c r="B50" s="233">
        <v>30</v>
      </c>
      <c r="C50" s="234" t="s">
        <v>494</v>
      </c>
      <c r="D50" s="234"/>
      <c r="E50" s="234"/>
      <c r="F50" s="235"/>
      <c r="G50" s="236"/>
      <c r="H50" s="237">
        <f t="shared" si="5"/>
        <v>32839.1</v>
      </c>
      <c r="I50" s="211" t="s">
        <v>324</v>
      </c>
      <c r="J50" s="212"/>
      <c r="K50" s="231"/>
      <c r="U50" s="213">
        <f t="shared" ref="U50:U86" si="8">B50</f>
        <v>30</v>
      </c>
      <c r="Y50" s="213">
        <f t="shared" si="7"/>
        <v>0</v>
      </c>
    </row>
    <row r="51" spans="1:25" hidden="1" outlineLevel="1" x14ac:dyDescent="0.25">
      <c r="A51" s="232">
        <v>41361</v>
      </c>
      <c r="B51" s="233">
        <v>30</v>
      </c>
      <c r="C51" s="234" t="s">
        <v>495</v>
      </c>
      <c r="D51" s="234"/>
      <c r="E51" s="234"/>
      <c r="F51" s="235"/>
      <c r="G51" s="236"/>
      <c r="H51" s="237">
        <f t="shared" si="5"/>
        <v>32869.1</v>
      </c>
      <c r="I51" s="211" t="s">
        <v>324</v>
      </c>
      <c r="J51" s="212"/>
      <c r="K51" s="231"/>
      <c r="U51" s="213">
        <f t="shared" si="8"/>
        <v>30</v>
      </c>
      <c r="Y51" s="213">
        <f t="shared" si="7"/>
        <v>0</v>
      </c>
    </row>
    <row r="52" spans="1:25" hidden="1" outlineLevel="1" x14ac:dyDescent="0.25">
      <c r="A52" s="232">
        <v>41366</v>
      </c>
      <c r="B52" s="233">
        <v>30</v>
      </c>
      <c r="C52" s="234" t="s">
        <v>496</v>
      </c>
      <c r="D52" s="234"/>
      <c r="E52" s="234"/>
      <c r="F52" s="235"/>
      <c r="G52" s="236"/>
      <c r="H52" s="237">
        <f t="shared" si="5"/>
        <v>32899.1</v>
      </c>
      <c r="I52" s="211" t="s">
        <v>324</v>
      </c>
      <c r="J52" s="212"/>
      <c r="K52" s="231"/>
      <c r="L52" s="249"/>
      <c r="M52" s="249"/>
      <c r="N52" s="249"/>
      <c r="O52" s="249"/>
      <c r="P52" s="249"/>
      <c r="Q52" s="249"/>
      <c r="U52" s="213">
        <f t="shared" si="8"/>
        <v>30</v>
      </c>
      <c r="Y52" s="213">
        <f t="shared" si="7"/>
        <v>0</v>
      </c>
    </row>
    <row r="53" spans="1:25" hidden="1" outlineLevel="1" x14ac:dyDescent="0.25">
      <c r="A53" s="232">
        <v>41366</v>
      </c>
      <c r="B53" s="233">
        <v>30</v>
      </c>
      <c r="C53" s="234" t="s">
        <v>497</v>
      </c>
      <c r="D53" s="234"/>
      <c r="E53" s="234"/>
      <c r="F53" s="235"/>
      <c r="G53" s="236"/>
      <c r="H53" s="237">
        <f t="shared" si="5"/>
        <v>32929.1</v>
      </c>
      <c r="I53" s="211" t="s">
        <v>324</v>
      </c>
      <c r="J53" s="212"/>
      <c r="K53" s="231"/>
      <c r="L53" s="249"/>
      <c r="M53" s="249"/>
      <c r="N53" s="249"/>
      <c r="O53" s="249"/>
      <c r="P53" s="249"/>
      <c r="Q53" s="249"/>
      <c r="U53" s="213">
        <f t="shared" si="8"/>
        <v>30</v>
      </c>
      <c r="Y53" s="213">
        <f t="shared" si="7"/>
        <v>0</v>
      </c>
    </row>
    <row r="54" spans="1:25" hidden="1" outlineLevel="1" x14ac:dyDescent="0.25">
      <c r="A54" s="232">
        <v>41367</v>
      </c>
      <c r="B54" s="233">
        <v>30</v>
      </c>
      <c r="C54" s="234" t="s">
        <v>498</v>
      </c>
      <c r="D54" s="234"/>
      <c r="E54" s="234"/>
      <c r="F54" s="235"/>
      <c r="G54" s="236"/>
      <c r="H54" s="237">
        <f t="shared" si="5"/>
        <v>32959.1</v>
      </c>
      <c r="I54" s="211" t="s">
        <v>324</v>
      </c>
      <c r="J54" s="212"/>
      <c r="K54" s="231"/>
      <c r="L54" s="249"/>
      <c r="M54" s="249"/>
      <c r="N54" s="249"/>
      <c r="O54" s="249"/>
      <c r="P54" s="249"/>
      <c r="Q54" s="249"/>
      <c r="U54" s="213">
        <f t="shared" si="8"/>
        <v>30</v>
      </c>
      <c r="Y54" s="213">
        <f t="shared" si="7"/>
        <v>0</v>
      </c>
    </row>
    <row r="55" spans="1:25" hidden="1" outlineLevel="1" x14ac:dyDescent="0.25">
      <c r="A55" s="232">
        <v>41367</v>
      </c>
      <c r="B55" s="233">
        <v>30</v>
      </c>
      <c r="C55" s="234" t="s">
        <v>499</v>
      </c>
      <c r="D55" s="234"/>
      <c r="E55" s="234"/>
      <c r="F55" s="235"/>
      <c r="G55" s="236"/>
      <c r="H55" s="237">
        <f t="shared" si="5"/>
        <v>32989.1</v>
      </c>
      <c r="I55" s="211" t="s">
        <v>324</v>
      </c>
      <c r="J55" s="212"/>
      <c r="K55" s="231"/>
      <c r="U55" s="213">
        <f t="shared" si="8"/>
        <v>30</v>
      </c>
      <c r="Y55" s="213">
        <f t="shared" si="7"/>
        <v>0</v>
      </c>
    </row>
    <row r="56" spans="1:25" hidden="1" outlineLevel="1" x14ac:dyDescent="0.25">
      <c r="A56" s="232">
        <v>41367</v>
      </c>
      <c r="B56" s="233">
        <v>30</v>
      </c>
      <c r="C56" s="234" t="s">
        <v>500</v>
      </c>
      <c r="D56" s="234"/>
      <c r="E56" s="234"/>
      <c r="F56" s="235"/>
      <c r="G56" s="236"/>
      <c r="H56" s="237">
        <f t="shared" si="5"/>
        <v>33019.1</v>
      </c>
      <c r="I56" s="211" t="s">
        <v>324</v>
      </c>
      <c r="J56" s="212"/>
      <c r="K56" s="231"/>
      <c r="U56" s="213">
        <f t="shared" si="8"/>
        <v>30</v>
      </c>
      <c r="Y56" s="213">
        <f t="shared" si="7"/>
        <v>0</v>
      </c>
    </row>
    <row r="57" spans="1:25" hidden="1" outlineLevel="1" x14ac:dyDescent="0.25">
      <c r="A57" s="232">
        <v>41367</v>
      </c>
      <c r="B57" s="233">
        <v>30</v>
      </c>
      <c r="C57" s="247" t="s">
        <v>501</v>
      </c>
      <c r="D57" s="247"/>
      <c r="E57" s="247"/>
      <c r="F57" s="235"/>
      <c r="G57" s="236"/>
      <c r="H57" s="237">
        <f t="shared" si="5"/>
        <v>33049.1</v>
      </c>
      <c r="I57" s="211" t="s">
        <v>324</v>
      </c>
      <c r="J57" s="212"/>
      <c r="K57" s="231"/>
      <c r="U57" s="213">
        <f t="shared" si="8"/>
        <v>30</v>
      </c>
      <c r="Y57" s="213">
        <f t="shared" si="7"/>
        <v>0</v>
      </c>
    </row>
    <row r="58" spans="1:25" hidden="1" outlineLevel="1" x14ac:dyDescent="0.25">
      <c r="A58" s="232">
        <v>41367</v>
      </c>
      <c r="B58" s="233">
        <v>30</v>
      </c>
      <c r="C58" s="234" t="s">
        <v>502</v>
      </c>
      <c r="D58" s="234"/>
      <c r="E58" s="234"/>
      <c r="F58" s="235"/>
      <c r="G58" s="236"/>
      <c r="H58" s="237">
        <f t="shared" si="5"/>
        <v>33079.1</v>
      </c>
      <c r="I58" s="211" t="s">
        <v>324</v>
      </c>
      <c r="J58" s="212"/>
      <c r="K58" s="231"/>
      <c r="L58" s="249"/>
      <c r="M58" s="249"/>
      <c r="N58" s="249"/>
      <c r="O58" s="249"/>
      <c r="P58" s="249"/>
      <c r="Q58" s="249"/>
      <c r="U58" s="213">
        <f t="shared" si="8"/>
        <v>30</v>
      </c>
      <c r="Y58" s="213">
        <f t="shared" si="7"/>
        <v>0</v>
      </c>
    </row>
    <row r="59" spans="1:25" hidden="1" outlineLevel="1" x14ac:dyDescent="0.25">
      <c r="A59" s="232">
        <v>41367</v>
      </c>
      <c r="B59" s="233">
        <v>30</v>
      </c>
      <c r="C59" s="234" t="s">
        <v>503</v>
      </c>
      <c r="D59" s="234"/>
      <c r="E59" s="234"/>
      <c r="F59" s="235"/>
      <c r="G59" s="236"/>
      <c r="H59" s="237">
        <f t="shared" si="5"/>
        <v>33109.1</v>
      </c>
      <c r="I59" s="211" t="s">
        <v>324</v>
      </c>
      <c r="J59" s="212"/>
      <c r="K59" s="231"/>
      <c r="L59" s="249"/>
      <c r="M59" s="249"/>
      <c r="N59" s="249"/>
      <c r="O59" s="249"/>
      <c r="P59" s="249"/>
      <c r="Q59" s="249"/>
      <c r="U59" s="213">
        <f t="shared" si="8"/>
        <v>30</v>
      </c>
      <c r="Y59" s="213">
        <f t="shared" si="7"/>
        <v>0</v>
      </c>
    </row>
    <row r="60" spans="1:25" hidden="1" outlineLevel="1" x14ac:dyDescent="0.25">
      <c r="A60" s="232">
        <v>41367</v>
      </c>
      <c r="B60" s="233">
        <v>30</v>
      </c>
      <c r="C60" s="234" t="s">
        <v>504</v>
      </c>
      <c r="D60" s="234"/>
      <c r="E60" s="234"/>
      <c r="F60" s="235"/>
      <c r="G60" s="236"/>
      <c r="H60" s="237">
        <f t="shared" si="5"/>
        <v>33139.1</v>
      </c>
      <c r="I60" s="211" t="s">
        <v>324</v>
      </c>
      <c r="J60" s="212"/>
      <c r="K60" s="231"/>
      <c r="U60" s="213">
        <f t="shared" si="8"/>
        <v>30</v>
      </c>
      <c r="Y60" s="213">
        <f t="shared" si="7"/>
        <v>0</v>
      </c>
    </row>
    <row r="61" spans="1:25" hidden="1" outlineLevel="1" x14ac:dyDescent="0.25">
      <c r="A61" s="232">
        <v>41367</v>
      </c>
      <c r="B61" s="233">
        <v>713</v>
      </c>
      <c r="C61" s="234" t="s">
        <v>457</v>
      </c>
      <c r="D61" s="234"/>
      <c r="E61" s="234"/>
      <c r="F61" s="235"/>
      <c r="G61" s="236"/>
      <c r="H61" s="237">
        <f t="shared" si="5"/>
        <v>33852.1</v>
      </c>
      <c r="I61" s="211" t="s">
        <v>505</v>
      </c>
      <c r="J61" s="212"/>
      <c r="K61" s="231"/>
      <c r="U61" s="213">
        <f t="shared" si="8"/>
        <v>713</v>
      </c>
      <c r="Y61" s="213">
        <f t="shared" si="7"/>
        <v>0</v>
      </c>
    </row>
    <row r="62" spans="1:25" ht="15.75" hidden="1" outlineLevel="1" thickBot="1" x14ac:dyDescent="0.3">
      <c r="A62" s="232">
        <v>41367</v>
      </c>
      <c r="B62" s="233">
        <v>4965</v>
      </c>
      <c r="C62" s="234" t="s">
        <v>457</v>
      </c>
      <c r="D62" s="234"/>
      <c r="E62" s="234"/>
      <c r="F62" s="235"/>
      <c r="G62" s="236"/>
      <c r="H62" s="237">
        <f t="shared" si="5"/>
        <v>38817.1</v>
      </c>
      <c r="I62" s="211" t="s">
        <v>506</v>
      </c>
      <c r="J62" s="212"/>
      <c r="K62" s="231"/>
      <c r="U62" s="213">
        <f t="shared" si="8"/>
        <v>4965</v>
      </c>
      <c r="Y62" s="213">
        <f t="shared" si="7"/>
        <v>0</v>
      </c>
    </row>
    <row r="63" spans="1:25" hidden="1" outlineLevel="1" x14ac:dyDescent="0.25">
      <c r="A63" s="250">
        <v>41368</v>
      </c>
      <c r="B63" s="251">
        <v>30</v>
      </c>
      <c r="C63" s="228" t="s">
        <v>507</v>
      </c>
      <c r="D63" s="228"/>
      <c r="E63" s="228"/>
      <c r="F63" s="239"/>
      <c r="G63" s="240"/>
      <c r="H63" s="237">
        <f t="shared" si="5"/>
        <v>38847.1</v>
      </c>
      <c r="I63" s="211" t="s">
        <v>324</v>
      </c>
      <c r="J63" s="212"/>
      <c r="K63" s="231"/>
      <c r="U63" s="213">
        <f t="shared" si="8"/>
        <v>30</v>
      </c>
      <c r="Y63" s="213">
        <f t="shared" si="7"/>
        <v>0</v>
      </c>
    </row>
    <row r="64" spans="1:25" hidden="1" outlineLevel="1" x14ac:dyDescent="0.25">
      <c r="A64" s="232">
        <v>41368</v>
      </c>
      <c r="B64" s="233">
        <v>30</v>
      </c>
      <c r="C64" s="234" t="s">
        <v>508</v>
      </c>
      <c r="D64" s="234"/>
      <c r="E64" s="234"/>
      <c r="F64" s="235"/>
      <c r="G64" s="236"/>
      <c r="H64" s="237">
        <f t="shared" si="5"/>
        <v>38877.1</v>
      </c>
      <c r="I64" s="211" t="s">
        <v>324</v>
      </c>
      <c r="J64" s="212"/>
      <c r="K64" s="231"/>
      <c r="U64" s="213">
        <f t="shared" si="8"/>
        <v>30</v>
      </c>
      <c r="Y64" s="213">
        <f t="shared" si="7"/>
        <v>0</v>
      </c>
    </row>
    <row r="65" spans="1:25" hidden="1" outlineLevel="1" x14ac:dyDescent="0.25">
      <c r="A65" s="232">
        <v>41368</v>
      </c>
      <c r="B65" s="233">
        <v>30</v>
      </c>
      <c r="C65" s="234" t="s">
        <v>509</v>
      </c>
      <c r="D65" s="234"/>
      <c r="E65" s="234"/>
      <c r="F65" s="235"/>
      <c r="G65" s="236"/>
      <c r="H65" s="237">
        <f t="shared" si="5"/>
        <v>38907.1</v>
      </c>
      <c r="I65" s="211" t="s">
        <v>324</v>
      </c>
      <c r="J65" s="212"/>
      <c r="K65" s="231"/>
      <c r="U65" s="213">
        <f t="shared" si="8"/>
        <v>30</v>
      </c>
      <c r="Y65" s="213">
        <f t="shared" si="7"/>
        <v>0</v>
      </c>
    </row>
    <row r="66" spans="1:25" hidden="1" outlineLevel="1" x14ac:dyDescent="0.25">
      <c r="A66" s="232">
        <v>41368</v>
      </c>
      <c r="B66" s="233">
        <v>46</v>
      </c>
      <c r="C66" s="234" t="s">
        <v>510</v>
      </c>
      <c r="D66" s="234"/>
      <c r="E66" s="234"/>
      <c r="F66" s="235"/>
      <c r="G66" s="236"/>
      <c r="H66" s="237">
        <f t="shared" si="5"/>
        <v>38953.1</v>
      </c>
      <c r="I66" s="211" t="s">
        <v>324</v>
      </c>
      <c r="J66" s="212"/>
      <c r="K66" s="231"/>
      <c r="U66" s="213">
        <f t="shared" si="8"/>
        <v>46</v>
      </c>
      <c r="Y66" s="213">
        <f t="shared" si="7"/>
        <v>0</v>
      </c>
    </row>
    <row r="67" spans="1:25" hidden="1" outlineLevel="1" x14ac:dyDescent="0.25">
      <c r="A67" s="232">
        <v>41368</v>
      </c>
      <c r="B67" s="233">
        <v>60</v>
      </c>
      <c r="C67" s="234" t="s">
        <v>511</v>
      </c>
      <c r="D67" s="234"/>
      <c r="E67" s="234"/>
      <c r="F67" s="235"/>
      <c r="G67" s="236"/>
      <c r="H67" s="237">
        <f t="shared" si="5"/>
        <v>39013.1</v>
      </c>
      <c r="I67" s="211" t="s">
        <v>324</v>
      </c>
      <c r="J67" s="212"/>
      <c r="K67" s="231"/>
      <c r="U67" s="213">
        <f t="shared" si="8"/>
        <v>60</v>
      </c>
      <c r="Y67" s="213">
        <f t="shared" si="7"/>
        <v>0</v>
      </c>
    </row>
    <row r="68" spans="1:25" hidden="1" outlineLevel="1" x14ac:dyDescent="0.25">
      <c r="A68" s="232">
        <v>41368</v>
      </c>
      <c r="B68" s="233">
        <v>60</v>
      </c>
      <c r="C68" s="234" t="s">
        <v>512</v>
      </c>
      <c r="D68" s="234"/>
      <c r="E68" s="234"/>
      <c r="F68" s="235"/>
      <c r="G68" s="236"/>
      <c r="H68" s="237">
        <f t="shared" si="5"/>
        <v>39073.1</v>
      </c>
      <c r="I68" s="211" t="s">
        <v>324</v>
      </c>
      <c r="J68" s="212"/>
      <c r="K68" s="231"/>
      <c r="U68" s="213">
        <f t="shared" si="8"/>
        <v>60</v>
      </c>
      <c r="Y68" s="213">
        <f t="shared" si="7"/>
        <v>0</v>
      </c>
    </row>
    <row r="69" spans="1:25" hidden="1" outlineLevel="1" x14ac:dyDescent="0.25">
      <c r="A69" s="232">
        <v>41368</v>
      </c>
      <c r="B69" s="233">
        <v>60</v>
      </c>
      <c r="C69" s="234" t="s">
        <v>513</v>
      </c>
      <c r="D69" s="234"/>
      <c r="E69" s="234"/>
      <c r="F69" s="235"/>
      <c r="G69" s="236"/>
      <c r="H69" s="237">
        <f t="shared" si="5"/>
        <v>39133.1</v>
      </c>
      <c r="I69" s="211" t="s">
        <v>324</v>
      </c>
      <c r="J69" s="212"/>
      <c r="K69" s="231"/>
      <c r="U69" s="213">
        <f t="shared" si="8"/>
        <v>60</v>
      </c>
      <c r="Y69" s="213">
        <f t="shared" si="7"/>
        <v>0</v>
      </c>
    </row>
    <row r="70" spans="1:25" hidden="1" outlineLevel="1" x14ac:dyDescent="0.25">
      <c r="A70" s="232">
        <v>41369</v>
      </c>
      <c r="B70" s="233">
        <v>-11117.3</v>
      </c>
      <c r="C70" s="234" t="s">
        <v>514</v>
      </c>
      <c r="D70" s="234"/>
      <c r="E70" s="234"/>
      <c r="F70" s="235"/>
      <c r="G70" s="236"/>
      <c r="H70" s="237">
        <f t="shared" si="5"/>
        <v>28015.8</v>
      </c>
      <c r="I70" s="211" t="s">
        <v>324</v>
      </c>
      <c r="J70" s="212"/>
      <c r="K70" s="231"/>
      <c r="U70" s="213">
        <f t="shared" si="8"/>
        <v>-11117.3</v>
      </c>
      <c r="Y70" s="213">
        <f t="shared" si="7"/>
        <v>0</v>
      </c>
    </row>
    <row r="71" spans="1:25" hidden="1" outlineLevel="1" x14ac:dyDescent="0.25">
      <c r="A71" s="232">
        <v>41369</v>
      </c>
      <c r="B71" s="233">
        <v>30</v>
      </c>
      <c r="C71" s="234" t="s">
        <v>515</v>
      </c>
      <c r="D71" s="234"/>
      <c r="E71" s="234"/>
      <c r="F71" s="235"/>
      <c r="G71" s="236"/>
      <c r="H71" s="237">
        <f t="shared" si="5"/>
        <v>28045.8</v>
      </c>
      <c r="I71" s="211" t="s">
        <v>324</v>
      </c>
      <c r="J71" s="212"/>
      <c r="K71" s="231"/>
      <c r="U71" s="213">
        <f t="shared" si="8"/>
        <v>30</v>
      </c>
      <c r="Y71" s="213">
        <f t="shared" si="7"/>
        <v>0</v>
      </c>
    </row>
    <row r="72" spans="1:25" hidden="1" outlineLevel="1" x14ac:dyDescent="0.25">
      <c r="A72" s="232">
        <v>41369</v>
      </c>
      <c r="B72" s="233">
        <v>30</v>
      </c>
      <c r="C72" s="234" t="s">
        <v>516</v>
      </c>
      <c r="D72" s="234"/>
      <c r="E72" s="234"/>
      <c r="F72" s="235"/>
      <c r="G72" s="236"/>
      <c r="H72" s="237">
        <f t="shared" si="5"/>
        <v>28075.8</v>
      </c>
      <c r="I72" s="211" t="s">
        <v>324</v>
      </c>
      <c r="J72" s="212"/>
      <c r="K72" s="231"/>
      <c r="U72" s="213">
        <f t="shared" si="8"/>
        <v>30</v>
      </c>
      <c r="Y72" s="213">
        <f t="shared" si="7"/>
        <v>0</v>
      </c>
    </row>
    <row r="73" spans="1:25" hidden="1" outlineLevel="1" x14ac:dyDescent="0.25">
      <c r="A73" s="232">
        <v>41369</v>
      </c>
      <c r="B73" s="233">
        <v>30</v>
      </c>
      <c r="C73" s="234" t="s">
        <v>517</v>
      </c>
      <c r="D73" s="234"/>
      <c r="E73" s="234"/>
      <c r="F73" s="235"/>
      <c r="G73" s="236"/>
      <c r="H73" s="237">
        <f t="shared" si="5"/>
        <v>28105.8</v>
      </c>
      <c r="I73" s="211" t="s">
        <v>324</v>
      </c>
      <c r="J73" s="212"/>
      <c r="K73" s="231"/>
      <c r="U73" s="213">
        <f t="shared" si="8"/>
        <v>30</v>
      </c>
      <c r="Y73" s="213">
        <f t="shared" si="7"/>
        <v>0</v>
      </c>
    </row>
    <row r="74" spans="1:25" hidden="1" outlineLevel="1" x14ac:dyDescent="0.25">
      <c r="A74" s="232">
        <v>41369</v>
      </c>
      <c r="B74" s="233">
        <v>370.6</v>
      </c>
      <c r="C74" s="234" t="s">
        <v>457</v>
      </c>
      <c r="D74" s="234"/>
      <c r="E74" s="234"/>
      <c r="F74" s="235"/>
      <c r="G74" s="236"/>
      <c r="H74" s="237">
        <f t="shared" si="5"/>
        <v>28476.399999999998</v>
      </c>
      <c r="I74" s="211" t="s">
        <v>518</v>
      </c>
      <c r="J74" s="212"/>
      <c r="K74" s="231"/>
      <c r="U74" s="213">
        <f t="shared" si="8"/>
        <v>370.6</v>
      </c>
      <c r="Y74" s="213">
        <f t="shared" ref="Y74:Y86" si="9">B74-SUM(J74:W74)</f>
        <v>0</v>
      </c>
    </row>
    <row r="75" spans="1:25" hidden="1" outlineLevel="1" x14ac:dyDescent="0.25">
      <c r="A75" s="232">
        <v>41369</v>
      </c>
      <c r="B75" s="233">
        <v>1356</v>
      </c>
      <c r="C75" s="234" t="s">
        <v>457</v>
      </c>
      <c r="D75" s="234"/>
      <c r="E75" s="234"/>
      <c r="F75" s="235"/>
      <c r="G75" s="236"/>
      <c r="H75" s="237">
        <f t="shared" si="5"/>
        <v>29832.399999999998</v>
      </c>
      <c r="I75" s="211" t="s">
        <v>519</v>
      </c>
      <c r="J75" s="212"/>
      <c r="K75" s="231"/>
      <c r="U75" s="213">
        <f t="shared" si="8"/>
        <v>1356</v>
      </c>
      <c r="Y75" s="213">
        <f t="shared" si="9"/>
        <v>0</v>
      </c>
    </row>
    <row r="76" spans="1:25" hidden="1" outlineLevel="1" x14ac:dyDescent="0.25">
      <c r="A76" s="232">
        <v>41369</v>
      </c>
      <c r="B76" s="233">
        <v>1809.4</v>
      </c>
      <c r="C76" s="234" t="s">
        <v>479</v>
      </c>
      <c r="D76" s="234"/>
      <c r="E76" s="234"/>
      <c r="F76" s="235"/>
      <c r="G76" s="236"/>
      <c r="H76" s="237">
        <f t="shared" si="5"/>
        <v>31641.8</v>
      </c>
      <c r="I76" s="211" t="s">
        <v>520</v>
      </c>
      <c r="J76" s="212"/>
      <c r="K76" s="231"/>
      <c r="U76" s="213">
        <f t="shared" si="8"/>
        <v>1809.4</v>
      </c>
      <c r="Y76" s="213">
        <f t="shared" si="9"/>
        <v>0</v>
      </c>
    </row>
    <row r="77" spans="1:25" hidden="1" outlineLevel="1" x14ac:dyDescent="0.25">
      <c r="A77" s="232">
        <v>41369</v>
      </c>
      <c r="B77" s="233">
        <v>532.65</v>
      </c>
      <c r="C77" s="234" t="s">
        <v>479</v>
      </c>
      <c r="D77" s="234"/>
      <c r="E77" s="234"/>
      <c r="F77" s="235"/>
      <c r="G77" s="236"/>
      <c r="H77" s="237">
        <f t="shared" si="5"/>
        <v>32174.45</v>
      </c>
      <c r="I77" s="211" t="s">
        <v>324</v>
      </c>
      <c r="J77" s="212"/>
      <c r="K77" s="231"/>
      <c r="U77" s="252">
        <f t="shared" si="8"/>
        <v>532.65</v>
      </c>
      <c r="Y77" s="213">
        <f t="shared" si="9"/>
        <v>0</v>
      </c>
    </row>
    <row r="78" spans="1:25" hidden="1" outlineLevel="1" x14ac:dyDescent="0.25">
      <c r="A78" s="232">
        <v>41372</v>
      </c>
      <c r="B78" s="233">
        <v>30</v>
      </c>
      <c r="C78" s="234" t="s">
        <v>521</v>
      </c>
      <c r="D78" s="234"/>
      <c r="E78" s="234"/>
      <c r="F78" s="235"/>
      <c r="G78" s="236"/>
      <c r="H78" s="237">
        <f t="shared" si="5"/>
        <v>32204.45</v>
      </c>
      <c r="I78" s="211" t="s">
        <v>324</v>
      </c>
      <c r="J78" s="212"/>
      <c r="K78" s="231"/>
      <c r="U78" s="252">
        <f t="shared" si="8"/>
        <v>30</v>
      </c>
      <c r="Y78" s="213">
        <f t="shared" si="9"/>
        <v>0</v>
      </c>
    </row>
    <row r="79" spans="1:25" hidden="1" outlineLevel="1" x14ac:dyDescent="0.25">
      <c r="A79" s="232">
        <v>41373</v>
      </c>
      <c r="B79" s="233">
        <v>30</v>
      </c>
      <c r="C79" s="234" t="s">
        <v>522</v>
      </c>
      <c r="D79" s="234"/>
      <c r="E79" s="234"/>
      <c r="F79" s="235"/>
      <c r="G79" s="236"/>
      <c r="H79" s="237">
        <f t="shared" si="5"/>
        <v>32234.45</v>
      </c>
      <c r="I79" s="211" t="s">
        <v>324</v>
      </c>
      <c r="J79" s="212"/>
      <c r="K79" s="231"/>
      <c r="U79" s="252">
        <f t="shared" si="8"/>
        <v>30</v>
      </c>
      <c r="Y79" s="213">
        <f t="shared" si="9"/>
        <v>0</v>
      </c>
    </row>
    <row r="80" spans="1:25" hidden="1" outlineLevel="1" x14ac:dyDescent="0.25">
      <c r="A80" s="232">
        <v>41375</v>
      </c>
      <c r="B80" s="233">
        <v>30</v>
      </c>
      <c r="C80" s="234" t="s">
        <v>523</v>
      </c>
      <c r="D80" s="234"/>
      <c r="E80" s="234"/>
      <c r="F80" s="235"/>
      <c r="G80" s="236"/>
      <c r="H80" s="237">
        <f t="shared" si="5"/>
        <v>32264.45</v>
      </c>
      <c r="I80" s="211" t="s">
        <v>324</v>
      </c>
      <c r="J80" s="212"/>
      <c r="K80" s="231"/>
      <c r="U80" s="252">
        <f t="shared" si="8"/>
        <v>30</v>
      </c>
      <c r="Y80" s="213">
        <f t="shared" si="9"/>
        <v>0</v>
      </c>
    </row>
    <row r="81" spans="1:26" hidden="1" outlineLevel="1" x14ac:dyDescent="0.25">
      <c r="A81" s="232">
        <v>41375</v>
      </c>
      <c r="B81" s="233">
        <v>960.8</v>
      </c>
      <c r="C81" s="234" t="s">
        <v>479</v>
      </c>
      <c r="D81" s="234"/>
      <c r="E81" s="234"/>
      <c r="F81" s="235"/>
      <c r="G81" s="236"/>
      <c r="H81" s="237">
        <f t="shared" si="5"/>
        <v>33225.25</v>
      </c>
      <c r="I81" s="211" t="s">
        <v>524</v>
      </c>
      <c r="J81" s="212"/>
      <c r="K81" s="231"/>
      <c r="U81" s="252">
        <f t="shared" si="8"/>
        <v>960.8</v>
      </c>
      <c r="Y81" s="213">
        <f t="shared" si="9"/>
        <v>0</v>
      </c>
    </row>
    <row r="82" spans="1:26" hidden="1" outlineLevel="1" x14ac:dyDescent="0.25">
      <c r="A82" s="232">
        <v>41375</v>
      </c>
      <c r="B82" s="233">
        <v>215</v>
      </c>
      <c r="C82" s="234" t="s">
        <v>479</v>
      </c>
      <c r="D82" s="234"/>
      <c r="E82" s="234"/>
      <c r="F82" s="235"/>
      <c r="G82" s="236"/>
      <c r="H82" s="237">
        <f t="shared" si="5"/>
        <v>33440.25</v>
      </c>
      <c r="I82" s="211" t="s">
        <v>324</v>
      </c>
      <c r="J82" s="212"/>
      <c r="K82" s="231"/>
      <c r="U82" s="252">
        <f t="shared" si="8"/>
        <v>215</v>
      </c>
      <c r="Y82" s="213">
        <f t="shared" si="9"/>
        <v>0</v>
      </c>
    </row>
    <row r="83" spans="1:26" hidden="1" outlineLevel="1" x14ac:dyDescent="0.25">
      <c r="A83" s="232">
        <v>41375</v>
      </c>
      <c r="B83" s="233">
        <v>20</v>
      </c>
      <c r="C83" s="234" t="s">
        <v>525</v>
      </c>
      <c r="D83" s="234"/>
      <c r="E83" s="234"/>
      <c r="F83" s="235"/>
      <c r="G83" s="236"/>
      <c r="H83" s="237">
        <f t="shared" si="5"/>
        <v>33460.25</v>
      </c>
      <c r="I83" s="211" t="s">
        <v>526</v>
      </c>
      <c r="J83" s="212"/>
      <c r="K83" s="231"/>
      <c r="U83" s="252">
        <f t="shared" si="8"/>
        <v>20</v>
      </c>
      <c r="Y83" s="213">
        <f t="shared" si="9"/>
        <v>0</v>
      </c>
    </row>
    <row r="84" spans="1:26" hidden="1" outlineLevel="1" x14ac:dyDescent="0.25">
      <c r="A84" s="232">
        <v>41375</v>
      </c>
      <c r="B84" s="233">
        <v>39.6</v>
      </c>
      <c r="C84" s="234" t="s">
        <v>525</v>
      </c>
      <c r="D84" s="234"/>
      <c r="E84" s="234"/>
      <c r="F84" s="235"/>
      <c r="G84" s="236"/>
      <c r="H84" s="237">
        <f t="shared" ref="H84:H86" si="10">H83+B84</f>
        <v>33499.85</v>
      </c>
      <c r="I84" s="211" t="s">
        <v>527</v>
      </c>
      <c r="J84" s="212"/>
      <c r="K84" s="231"/>
      <c r="U84" s="252">
        <f t="shared" si="8"/>
        <v>39.6</v>
      </c>
      <c r="Y84" s="213">
        <f t="shared" si="9"/>
        <v>0</v>
      </c>
    </row>
    <row r="85" spans="1:26" hidden="1" outlineLevel="1" x14ac:dyDescent="0.25">
      <c r="A85" s="232">
        <v>41375</v>
      </c>
      <c r="B85" s="233">
        <v>-10</v>
      </c>
      <c r="C85" s="234" t="s">
        <v>459</v>
      </c>
      <c r="D85" s="234"/>
      <c r="E85" s="234"/>
      <c r="F85" s="235"/>
      <c r="G85" s="236"/>
      <c r="H85" s="237">
        <f t="shared" si="10"/>
        <v>33489.85</v>
      </c>
      <c r="I85" s="211" t="s">
        <v>528</v>
      </c>
      <c r="J85" s="212"/>
      <c r="K85" s="231"/>
      <c r="U85" s="252">
        <f t="shared" si="8"/>
        <v>-10</v>
      </c>
      <c r="Y85" s="213">
        <f t="shared" si="9"/>
        <v>0</v>
      </c>
      <c r="Z85" t="s">
        <v>529</v>
      </c>
    </row>
    <row r="86" spans="1:26" ht="15.75" hidden="1" outlineLevel="1" thickBot="1" x14ac:dyDescent="0.3">
      <c r="A86" s="232">
        <v>41375</v>
      </c>
      <c r="B86" s="253">
        <v>60</v>
      </c>
      <c r="C86" s="238" t="s">
        <v>530</v>
      </c>
      <c r="D86" s="238"/>
      <c r="E86" s="238"/>
      <c r="F86" s="254"/>
      <c r="G86" s="240"/>
      <c r="H86" s="237">
        <f t="shared" si="10"/>
        <v>33549.85</v>
      </c>
      <c r="I86" s="211" t="s">
        <v>324</v>
      </c>
      <c r="J86" s="212"/>
      <c r="K86" s="231"/>
      <c r="U86" s="252">
        <f t="shared" si="8"/>
        <v>60</v>
      </c>
      <c r="Y86" s="213">
        <f t="shared" si="9"/>
        <v>0</v>
      </c>
    </row>
    <row r="87" spans="1:26" hidden="1" outlineLevel="1" x14ac:dyDescent="0.25">
      <c r="A87" s="226">
        <f>A85</f>
        <v>41375</v>
      </c>
      <c r="B87" s="227"/>
      <c r="C87" s="228" t="s">
        <v>453</v>
      </c>
      <c r="D87" s="228"/>
      <c r="E87" s="228"/>
      <c r="F87" s="228"/>
      <c r="G87" s="229"/>
      <c r="H87" s="230">
        <f>H86</f>
        <v>33549.85</v>
      </c>
      <c r="I87" s="211"/>
      <c r="J87" s="212"/>
      <c r="K87" s="231"/>
      <c r="U87" s="252"/>
    </row>
    <row r="88" spans="1:26" hidden="1" outlineLevel="1" x14ac:dyDescent="0.25">
      <c r="A88" s="232">
        <v>41376</v>
      </c>
      <c r="B88" s="233">
        <v>-174.2</v>
      </c>
      <c r="C88" s="234" t="s">
        <v>531</v>
      </c>
      <c r="D88" s="234"/>
      <c r="E88" s="234"/>
      <c r="F88" s="235"/>
      <c r="G88" s="236"/>
      <c r="H88" s="237">
        <f t="shared" ref="H88:H151" si="11">H87+B88</f>
        <v>33375.65</v>
      </c>
      <c r="I88" s="211" t="s">
        <v>532</v>
      </c>
      <c r="J88" s="212"/>
      <c r="K88" s="231"/>
      <c r="U88" s="252"/>
      <c r="W88" s="213">
        <v>-174.2</v>
      </c>
      <c r="Y88" s="213">
        <f t="shared" ref="Y88:Y151" si="12">B88-SUM(J88:W88)</f>
        <v>0</v>
      </c>
    </row>
    <row r="89" spans="1:26" hidden="1" outlineLevel="1" x14ac:dyDescent="0.25">
      <c r="A89" s="232">
        <v>41376</v>
      </c>
      <c r="B89" s="233">
        <v>30</v>
      </c>
      <c r="C89" s="234" t="s">
        <v>533</v>
      </c>
      <c r="D89" s="234"/>
      <c r="E89" s="234"/>
      <c r="F89" s="235"/>
      <c r="G89" s="236"/>
      <c r="H89" s="237">
        <f t="shared" si="11"/>
        <v>33405.65</v>
      </c>
      <c r="I89" s="211" t="s">
        <v>324</v>
      </c>
      <c r="J89" s="212"/>
      <c r="K89" s="231"/>
      <c r="U89" s="252">
        <f>B89</f>
        <v>30</v>
      </c>
      <c r="Y89" s="213">
        <f t="shared" si="12"/>
        <v>0</v>
      </c>
    </row>
    <row r="90" spans="1:26" hidden="1" outlineLevel="1" x14ac:dyDescent="0.25">
      <c r="A90" s="232">
        <v>41376</v>
      </c>
      <c r="B90" s="233">
        <v>394.8</v>
      </c>
      <c r="C90" s="234" t="s">
        <v>457</v>
      </c>
      <c r="D90" s="234"/>
      <c r="E90" s="234"/>
      <c r="F90" s="235"/>
      <c r="G90" s="236"/>
      <c r="H90" s="237">
        <f t="shared" si="11"/>
        <v>33800.450000000004</v>
      </c>
      <c r="I90" s="211" t="s">
        <v>534</v>
      </c>
      <c r="J90" s="212">
        <f>B90</f>
        <v>394.8</v>
      </c>
      <c r="K90" s="231"/>
      <c r="U90" s="252"/>
      <c r="Y90" s="213">
        <f t="shared" si="12"/>
        <v>0</v>
      </c>
    </row>
    <row r="91" spans="1:26" hidden="1" outlineLevel="1" x14ac:dyDescent="0.25">
      <c r="A91" s="232">
        <v>41377</v>
      </c>
      <c r="B91" s="233">
        <v>27.61</v>
      </c>
      <c r="C91" s="234" t="s">
        <v>454</v>
      </c>
      <c r="D91" s="234"/>
      <c r="E91" s="234"/>
      <c r="F91" s="235"/>
      <c r="G91" s="236"/>
      <c r="H91" s="237">
        <f t="shared" si="11"/>
        <v>33828.060000000005</v>
      </c>
      <c r="I91" s="211" t="s">
        <v>535</v>
      </c>
      <c r="J91" s="212"/>
      <c r="K91" s="231"/>
      <c r="U91" s="252"/>
      <c r="V91" s="213">
        <f>B91</f>
        <v>27.61</v>
      </c>
      <c r="Y91" s="213">
        <f t="shared" si="12"/>
        <v>0</v>
      </c>
    </row>
    <row r="92" spans="1:26" hidden="1" outlineLevel="1" x14ac:dyDescent="0.25">
      <c r="A92" s="232">
        <v>41377</v>
      </c>
      <c r="B92" s="233">
        <v>-9.11</v>
      </c>
      <c r="C92" s="234" t="s">
        <v>456</v>
      </c>
      <c r="D92" s="234"/>
      <c r="E92" s="234"/>
      <c r="F92" s="235"/>
      <c r="G92" s="236"/>
      <c r="H92" s="237">
        <f t="shared" si="11"/>
        <v>33818.950000000004</v>
      </c>
      <c r="I92" s="211" t="s">
        <v>535</v>
      </c>
      <c r="J92" s="212"/>
      <c r="K92" s="231"/>
      <c r="U92" s="252"/>
      <c r="V92" s="213">
        <f>B92</f>
        <v>-9.11</v>
      </c>
      <c r="Y92" s="213">
        <f t="shared" si="12"/>
        <v>0</v>
      </c>
    </row>
    <row r="93" spans="1:26" hidden="1" outlineLevel="1" x14ac:dyDescent="0.25">
      <c r="A93" s="232">
        <v>41377</v>
      </c>
      <c r="B93" s="233">
        <v>0.45</v>
      </c>
      <c r="C93" s="234" t="s">
        <v>481</v>
      </c>
      <c r="D93" s="234"/>
      <c r="E93" s="234"/>
      <c r="F93" s="235"/>
      <c r="G93" s="236"/>
      <c r="H93" s="237">
        <f t="shared" si="11"/>
        <v>33819.4</v>
      </c>
      <c r="I93" s="211" t="s">
        <v>535</v>
      </c>
      <c r="J93" s="212"/>
      <c r="K93" s="231"/>
      <c r="U93" s="252"/>
      <c r="Y93" s="213">
        <f t="shared" si="12"/>
        <v>0.45</v>
      </c>
    </row>
    <row r="94" spans="1:26" hidden="1" outlineLevel="1" x14ac:dyDescent="0.25">
      <c r="A94" s="232">
        <v>41377</v>
      </c>
      <c r="B94" s="233">
        <v>-0.45</v>
      </c>
      <c r="C94" s="234" t="s">
        <v>482</v>
      </c>
      <c r="D94" s="234"/>
      <c r="E94" s="234"/>
      <c r="F94" s="235"/>
      <c r="G94" s="236"/>
      <c r="H94" s="237">
        <f t="shared" si="11"/>
        <v>33818.950000000004</v>
      </c>
      <c r="I94" s="211" t="s">
        <v>535</v>
      </c>
      <c r="J94" s="212"/>
      <c r="K94" s="231"/>
      <c r="U94" s="252"/>
      <c r="Y94" s="213">
        <f t="shared" si="12"/>
        <v>-0.45</v>
      </c>
    </row>
    <row r="95" spans="1:26" hidden="1" outlineLevel="1" x14ac:dyDescent="0.25">
      <c r="A95" s="232">
        <v>41379</v>
      </c>
      <c r="B95" s="233">
        <v>-19.95</v>
      </c>
      <c r="C95" s="234" t="s">
        <v>536</v>
      </c>
      <c r="D95" s="234"/>
      <c r="E95" s="234"/>
      <c r="F95" s="235"/>
      <c r="G95" s="236"/>
      <c r="H95" s="237">
        <f t="shared" si="11"/>
        <v>33799.000000000007</v>
      </c>
      <c r="I95" s="211" t="s">
        <v>537</v>
      </c>
      <c r="J95" s="212"/>
      <c r="K95" s="231"/>
      <c r="U95" s="252">
        <f>B95</f>
        <v>-19.95</v>
      </c>
      <c r="Y95" s="213">
        <f t="shared" si="12"/>
        <v>0</v>
      </c>
    </row>
    <row r="96" spans="1:26" hidden="1" outlineLevel="1" x14ac:dyDescent="0.25">
      <c r="A96" s="232">
        <v>41379</v>
      </c>
      <c r="B96" s="233">
        <v>30</v>
      </c>
      <c r="C96" s="234" t="s">
        <v>538</v>
      </c>
      <c r="D96" s="234"/>
      <c r="E96" s="234"/>
      <c r="F96" s="235"/>
      <c r="G96" s="236"/>
      <c r="H96" s="237">
        <f t="shared" si="11"/>
        <v>33829.000000000007</v>
      </c>
      <c r="I96" s="211" t="s">
        <v>324</v>
      </c>
      <c r="J96" s="212"/>
      <c r="K96" s="231"/>
      <c r="U96" s="252">
        <f>B96</f>
        <v>30</v>
      </c>
      <c r="Y96" s="213">
        <f t="shared" si="12"/>
        <v>0</v>
      </c>
    </row>
    <row r="97" spans="1:25" hidden="1" outlineLevel="1" x14ac:dyDescent="0.25">
      <c r="A97" s="232">
        <v>41379</v>
      </c>
      <c r="B97" s="233">
        <v>60</v>
      </c>
      <c r="C97" s="234" t="s">
        <v>539</v>
      </c>
      <c r="D97" s="234"/>
      <c r="E97" s="234"/>
      <c r="F97" s="235"/>
      <c r="G97" s="236"/>
      <c r="H97" s="237">
        <f t="shared" si="11"/>
        <v>33889.000000000007</v>
      </c>
      <c r="I97" s="211" t="s">
        <v>324</v>
      </c>
      <c r="J97" s="212"/>
      <c r="K97" s="231"/>
      <c r="L97" s="213">
        <v>0</v>
      </c>
      <c r="U97" s="252">
        <f>B97</f>
        <v>60</v>
      </c>
      <c r="Y97" s="213">
        <f t="shared" si="12"/>
        <v>0</v>
      </c>
    </row>
    <row r="98" spans="1:25" hidden="1" outlineLevel="1" x14ac:dyDescent="0.25">
      <c r="A98" s="232">
        <v>41380</v>
      </c>
      <c r="B98" s="233">
        <v>472.4</v>
      </c>
      <c r="C98" s="234" t="s">
        <v>457</v>
      </c>
      <c r="D98" s="234"/>
      <c r="E98" s="234"/>
      <c r="F98" s="235"/>
      <c r="G98" s="236"/>
      <c r="H98" s="237">
        <f t="shared" si="11"/>
        <v>34361.400000000009</v>
      </c>
      <c r="I98" s="211" t="s">
        <v>540</v>
      </c>
      <c r="J98" s="212">
        <f>B98</f>
        <v>472.4</v>
      </c>
      <c r="K98" s="231"/>
      <c r="U98" s="252"/>
      <c r="Y98" s="213">
        <f t="shared" si="12"/>
        <v>0</v>
      </c>
    </row>
    <row r="99" spans="1:25" hidden="1" outlineLevel="1" x14ac:dyDescent="0.25">
      <c r="A99" s="232">
        <v>41382</v>
      </c>
      <c r="B99" s="233">
        <v>10</v>
      </c>
      <c r="C99" s="234" t="s">
        <v>541</v>
      </c>
      <c r="D99" s="234"/>
      <c r="E99" s="234"/>
      <c r="F99" s="235"/>
      <c r="G99" s="236"/>
      <c r="H99" s="237">
        <f t="shared" si="11"/>
        <v>34371.400000000009</v>
      </c>
      <c r="I99" s="211" t="s">
        <v>324</v>
      </c>
      <c r="J99" s="212"/>
      <c r="K99" s="231"/>
      <c r="U99" s="252">
        <f>B99</f>
        <v>10</v>
      </c>
      <c r="Y99" s="213">
        <f t="shared" si="12"/>
        <v>0</v>
      </c>
    </row>
    <row r="100" spans="1:25" hidden="1" outlineLevel="1" x14ac:dyDescent="0.25">
      <c r="A100" s="232">
        <v>41382</v>
      </c>
      <c r="B100" s="233">
        <v>30</v>
      </c>
      <c r="C100" s="234" t="s">
        <v>542</v>
      </c>
      <c r="D100" s="234"/>
      <c r="E100" s="234"/>
      <c r="F100" s="235"/>
      <c r="G100" s="236"/>
      <c r="H100" s="237">
        <f t="shared" si="11"/>
        <v>34401.400000000009</v>
      </c>
      <c r="I100" s="211" t="s">
        <v>324</v>
      </c>
      <c r="J100" s="212"/>
      <c r="K100" s="231"/>
      <c r="U100" s="252">
        <f>B100</f>
        <v>30</v>
      </c>
      <c r="Y100" s="213">
        <f t="shared" si="12"/>
        <v>0</v>
      </c>
    </row>
    <row r="101" spans="1:25" hidden="1" outlineLevel="1" x14ac:dyDescent="0.25">
      <c r="A101" s="232">
        <v>41382</v>
      </c>
      <c r="B101" s="233">
        <v>60</v>
      </c>
      <c r="C101" s="234" t="s">
        <v>543</v>
      </c>
      <c r="D101" s="234"/>
      <c r="E101" s="234"/>
      <c r="F101" s="235"/>
      <c r="G101" s="236"/>
      <c r="H101" s="237">
        <f t="shared" si="11"/>
        <v>34461.400000000009</v>
      </c>
      <c r="I101" s="211" t="s">
        <v>324</v>
      </c>
      <c r="J101" s="212"/>
      <c r="K101" s="231"/>
      <c r="L101" s="213">
        <v>0</v>
      </c>
      <c r="U101" s="252">
        <f>B101</f>
        <v>60</v>
      </c>
      <c r="Y101" s="213">
        <f t="shared" si="12"/>
        <v>0</v>
      </c>
    </row>
    <row r="102" spans="1:25" hidden="1" outlineLevel="1" x14ac:dyDescent="0.25">
      <c r="A102" s="232">
        <v>41383</v>
      </c>
      <c r="B102" s="233">
        <v>30</v>
      </c>
      <c r="C102" s="234" t="s">
        <v>544</v>
      </c>
      <c r="D102" s="234"/>
      <c r="E102" s="234"/>
      <c r="F102" s="235"/>
      <c r="G102" s="236"/>
      <c r="H102" s="237">
        <f t="shared" si="11"/>
        <v>34491.400000000009</v>
      </c>
      <c r="I102" s="211" t="s">
        <v>324</v>
      </c>
      <c r="J102" s="212"/>
      <c r="K102" s="231"/>
      <c r="U102" s="252">
        <f>B102</f>
        <v>30</v>
      </c>
      <c r="Y102" s="213">
        <f t="shared" si="12"/>
        <v>0</v>
      </c>
    </row>
    <row r="103" spans="1:25" hidden="1" outlineLevel="1" x14ac:dyDescent="0.25">
      <c r="A103" s="232">
        <v>41386</v>
      </c>
      <c r="B103" s="233">
        <v>-8500</v>
      </c>
      <c r="C103" s="234" t="s">
        <v>545</v>
      </c>
      <c r="D103" s="234"/>
      <c r="E103" s="234"/>
      <c r="F103" s="235"/>
      <c r="G103" s="236"/>
      <c r="H103" s="237">
        <f t="shared" si="11"/>
        <v>25991.400000000009</v>
      </c>
      <c r="I103" s="211" t="s">
        <v>546</v>
      </c>
      <c r="J103" s="212"/>
      <c r="K103" s="231"/>
      <c r="L103" s="249"/>
      <c r="M103" s="249"/>
      <c r="U103" s="252"/>
      <c r="W103" s="213">
        <v>-8500</v>
      </c>
      <c r="Y103" s="213">
        <f t="shared" si="12"/>
        <v>0</v>
      </c>
    </row>
    <row r="104" spans="1:25" hidden="1" outlineLevel="1" x14ac:dyDescent="0.25">
      <c r="A104" s="232">
        <v>41400</v>
      </c>
      <c r="B104" s="233">
        <v>60</v>
      </c>
      <c r="C104" s="234" t="s">
        <v>547</v>
      </c>
      <c r="D104" s="234"/>
      <c r="E104" s="234"/>
      <c r="F104" s="235"/>
      <c r="G104" s="236"/>
      <c r="H104" s="237">
        <f t="shared" si="11"/>
        <v>26051.400000000009</v>
      </c>
      <c r="I104" s="211" t="s">
        <v>324</v>
      </c>
      <c r="J104" s="212"/>
      <c r="K104" s="231"/>
      <c r="L104" s="213">
        <v>0</v>
      </c>
      <c r="U104" s="252">
        <f>B104</f>
        <v>60</v>
      </c>
      <c r="Y104" s="213">
        <f t="shared" si="12"/>
        <v>0</v>
      </c>
    </row>
    <row r="105" spans="1:25" hidden="1" outlineLevel="1" x14ac:dyDescent="0.25">
      <c r="A105" s="232">
        <v>41402</v>
      </c>
      <c r="B105" s="233">
        <v>60</v>
      </c>
      <c r="C105" s="234" t="s">
        <v>548</v>
      </c>
      <c r="D105" s="234"/>
      <c r="E105" s="234"/>
      <c r="F105" s="235"/>
      <c r="G105" s="236"/>
      <c r="H105" s="237">
        <f t="shared" si="11"/>
        <v>26111.400000000009</v>
      </c>
      <c r="I105" s="211" t="s">
        <v>330</v>
      </c>
      <c r="J105" s="212"/>
      <c r="K105" s="231"/>
      <c r="L105" s="213">
        <f>B105</f>
        <v>60</v>
      </c>
      <c r="U105" s="252"/>
      <c r="Y105" s="213">
        <f t="shared" si="12"/>
        <v>0</v>
      </c>
    </row>
    <row r="106" spans="1:25" hidden="1" outlineLevel="1" x14ac:dyDescent="0.25">
      <c r="A106" s="232">
        <v>41402</v>
      </c>
      <c r="B106" s="233">
        <v>1250.5999999999999</v>
      </c>
      <c r="C106" s="234" t="s">
        <v>479</v>
      </c>
      <c r="D106" s="234"/>
      <c r="E106" s="234"/>
      <c r="F106" s="235"/>
      <c r="G106" s="236"/>
      <c r="H106" s="237">
        <f t="shared" si="11"/>
        <v>27362.000000000007</v>
      </c>
      <c r="I106" s="211" t="s">
        <v>549</v>
      </c>
      <c r="J106" s="212"/>
      <c r="K106" s="231"/>
      <c r="U106" s="252">
        <f>B106</f>
        <v>1250.5999999999999</v>
      </c>
      <c r="Y106" s="213">
        <f t="shared" si="12"/>
        <v>0</v>
      </c>
    </row>
    <row r="107" spans="1:25" hidden="1" outlineLevel="1" x14ac:dyDescent="0.25">
      <c r="A107" s="232">
        <v>41402</v>
      </c>
      <c r="B107" s="233">
        <v>100</v>
      </c>
      <c r="C107" s="234" t="s">
        <v>479</v>
      </c>
      <c r="D107" s="234"/>
      <c r="E107" s="234"/>
      <c r="F107" s="235"/>
      <c r="G107" s="236"/>
      <c r="H107" s="237">
        <f t="shared" si="11"/>
        <v>27462.000000000007</v>
      </c>
      <c r="I107" s="211" t="s">
        <v>324</v>
      </c>
      <c r="J107" s="212"/>
      <c r="K107" s="231"/>
      <c r="U107" s="252">
        <f>B107</f>
        <v>100</v>
      </c>
      <c r="Y107" s="213">
        <f t="shared" si="12"/>
        <v>0</v>
      </c>
    </row>
    <row r="108" spans="1:25" hidden="1" outlineLevel="1" x14ac:dyDescent="0.25">
      <c r="A108" s="232">
        <v>41404</v>
      </c>
      <c r="B108" s="233">
        <v>-46</v>
      </c>
      <c r="C108" s="234" t="s">
        <v>550</v>
      </c>
      <c r="D108" s="234"/>
      <c r="E108" s="234"/>
      <c r="F108" s="235"/>
      <c r="G108" s="236"/>
      <c r="H108" s="237">
        <f t="shared" si="11"/>
        <v>27416.000000000007</v>
      </c>
      <c r="I108" s="211" t="s">
        <v>551</v>
      </c>
      <c r="J108" s="212">
        <f>B108</f>
        <v>-46</v>
      </c>
      <c r="K108" s="231"/>
      <c r="Y108" s="213">
        <f t="shared" si="12"/>
        <v>0</v>
      </c>
    </row>
    <row r="109" spans="1:25" hidden="1" outlineLevel="1" x14ac:dyDescent="0.25">
      <c r="A109" s="232">
        <v>41407</v>
      </c>
      <c r="B109" s="233">
        <v>23.6</v>
      </c>
      <c r="C109" s="234" t="s">
        <v>454</v>
      </c>
      <c r="D109" s="234"/>
      <c r="E109" s="234"/>
      <c r="F109" s="235"/>
      <c r="G109" s="236"/>
      <c r="H109" s="237">
        <f t="shared" si="11"/>
        <v>27439.600000000006</v>
      </c>
      <c r="I109" s="211" t="s">
        <v>535</v>
      </c>
      <c r="J109" s="212"/>
      <c r="K109" s="231"/>
      <c r="V109" s="213">
        <f>B109</f>
        <v>23.6</v>
      </c>
      <c r="Y109" s="213">
        <f t="shared" si="12"/>
        <v>0</v>
      </c>
    </row>
    <row r="110" spans="1:25" hidden="1" outlineLevel="1" x14ac:dyDescent="0.25">
      <c r="A110" s="232">
        <v>41407</v>
      </c>
      <c r="B110" s="233">
        <v>-7.79</v>
      </c>
      <c r="C110" s="234" t="s">
        <v>456</v>
      </c>
      <c r="D110" s="234"/>
      <c r="E110" s="234"/>
      <c r="F110" s="235"/>
      <c r="G110" s="236"/>
      <c r="H110" s="237">
        <f t="shared" si="11"/>
        <v>27431.810000000005</v>
      </c>
      <c r="I110" s="211" t="s">
        <v>535</v>
      </c>
      <c r="J110" s="212"/>
      <c r="K110" s="231"/>
      <c r="V110" s="213">
        <f>B110</f>
        <v>-7.79</v>
      </c>
      <c r="Y110" s="213">
        <f t="shared" si="12"/>
        <v>0</v>
      </c>
    </row>
    <row r="111" spans="1:25" hidden="1" outlineLevel="1" x14ac:dyDescent="0.25">
      <c r="A111" s="232">
        <v>41407</v>
      </c>
      <c r="B111" s="233">
        <v>0.45</v>
      </c>
      <c r="C111" s="234" t="s">
        <v>481</v>
      </c>
      <c r="D111" s="234"/>
      <c r="E111" s="234"/>
      <c r="F111" s="235"/>
      <c r="G111" s="236"/>
      <c r="H111" s="237">
        <f t="shared" si="11"/>
        <v>27432.260000000006</v>
      </c>
      <c r="I111" s="211" t="s">
        <v>535</v>
      </c>
      <c r="J111" s="212"/>
      <c r="K111" s="231"/>
      <c r="Y111" s="213">
        <f t="shared" si="12"/>
        <v>0.45</v>
      </c>
    </row>
    <row r="112" spans="1:25" hidden="1" outlineLevel="1" x14ac:dyDescent="0.25">
      <c r="A112" s="232">
        <v>41407</v>
      </c>
      <c r="B112" s="233">
        <v>-0.45</v>
      </c>
      <c r="C112" s="234" t="s">
        <v>482</v>
      </c>
      <c r="D112" s="234"/>
      <c r="E112" s="234"/>
      <c r="F112" s="235"/>
      <c r="G112" s="236"/>
      <c r="H112" s="237">
        <f t="shared" si="11"/>
        <v>27431.810000000005</v>
      </c>
      <c r="I112" s="211" t="s">
        <v>535</v>
      </c>
      <c r="J112" s="212"/>
      <c r="K112" s="231"/>
      <c r="Y112" s="213">
        <f t="shared" si="12"/>
        <v>-0.45</v>
      </c>
    </row>
    <row r="113" spans="1:26" ht="15.75" hidden="1" outlineLevel="1" thickBot="1" x14ac:dyDescent="0.3">
      <c r="A113" s="232">
        <v>41408</v>
      </c>
      <c r="B113" s="233">
        <v>30</v>
      </c>
      <c r="C113" s="234" t="s">
        <v>552</v>
      </c>
      <c r="D113" s="234"/>
      <c r="E113" s="234"/>
      <c r="F113" s="235"/>
      <c r="G113" s="236"/>
      <c r="H113" s="237">
        <f t="shared" si="11"/>
        <v>27461.810000000005</v>
      </c>
      <c r="I113" s="211" t="s">
        <v>324</v>
      </c>
      <c r="J113" s="212"/>
      <c r="K113" s="231"/>
      <c r="U113" s="213">
        <f>B113</f>
        <v>30</v>
      </c>
      <c r="Y113" s="213">
        <f t="shared" si="12"/>
        <v>0</v>
      </c>
    </row>
    <row r="114" spans="1:26" hidden="1" outlineLevel="1" x14ac:dyDescent="0.25">
      <c r="A114" s="250">
        <f>A113</f>
        <v>41408</v>
      </c>
      <c r="B114" s="251"/>
      <c r="C114" s="228"/>
      <c r="D114" s="228"/>
      <c r="E114" s="228"/>
      <c r="F114" s="239"/>
      <c r="G114" s="240"/>
      <c r="H114" s="237">
        <f t="shared" si="11"/>
        <v>27461.810000000005</v>
      </c>
      <c r="I114" s="211"/>
      <c r="J114" s="212"/>
      <c r="K114" s="231"/>
      <c r="Y114" s="213">
        <f t="shared" si="12"/>
        <v>0</v>
      </c>
    </row>
    <row r="115" spans="1:26" hidden="1" outlineLevel="1" x14ac:dyDescent="0.25">
      <c r="A115" s="232">
        <v>41410</v>
      </c>
      <c r="B115" s="233">
        <v>60</v>
      </c>
      <c r="C115" s="234" t="s">
        <v>553</v>
      </c>
      <c r="D115" s="234"/>
      <c r="E115" s="234"/>
      <c r="F115" s="235"/>
      <c r="G115" s="236"/>
      <c r="H115" s="237">
        <f t="shared" si="11"/>
        <v>27521.810000000005</v>
      </c>
      <c r="I115" s="211" t="s">
        <v>455</v>
      </c>
      <c r="J115" s="212"/>
      <c r="K115" s="231"/>
      <c r="L115" s="255"/>
      <c r="U115" s="213">
        <f>B115</f>
        <v>60</v>
      </c>
      <c r="Y115" s="213">
        <f t="shared" si="12"/>
        <v>0</v>
      </c>
    </row>
    <row r="116" spans="1:26" hidden="1" outlineLevel="1" x14ac:dyDescent="0.25">
      <c r="A116" s="232">
        <v>41410</v>
      </c>
      <c r="B116" s="233">
        <v>120</v>
      </c>
      <c r="C116" s="234" t="s">
        <v>554</v>
      </c>
      <c r="D116" s="234"/>
      <c r="E116" s="234"/>
      <c r="F116" s="235"/>
      <c r="G116" s="236"/>
      <c r="H116" s="237">
        <f t="shared" si="11"/>
        <v>27641.810000000005</v>
      </c>
      <c r="I116" s="211" t="s">
        <v>455</v>
      </c>
      <c r="J116" s="212"/>
      <c r="K116" s="231"/>
      <c r="L116" s="213">
        <f>B116</f>
        <v>120</v>
      </c>
      <c r="Y116" s="213">
        <f t="shared" si="12"/>
        <v>0</v>
      </c>
    </row>
    <row r="117" spans="1:26" hidden="1" outlineLevel="1" x14ac:dyDescent="0.25">
      <c r="A117" s="232">
        <v>41414</v>
      </c>
      <c r="B117" s="233">
        <v>30</v>
      </c>
      <c r="C117" s="234" t="s">
        <v>555</v>
      </c>
      <c r="D117" s="234"/>
      <c r="E117" s="234"/>
      <c r="F117" s="235"/>
      <c r="G117" s="236"/>
      <c r="H117" s="237">
        <f t="shared" si="11"/>
        <v>27671.810000000005</v>
      </c>
      <c r="I117" s="211" t="s">
        <v>455</v>
      </c>
      <c r="J117" s="212"/>
      <c r="K117" s="231"/>
      <c r="U117" s="213">
        <f>B117</f>
        <v>30</v>
      </c>
      <c r="Y117" s="213">
        <f t="shared" si="12"/>
        <v>0</v>
      </c>
    </row>
    <row r="118" spans="1:26" hidden="1" outlineLevel="1" x14ac:dyDescent="0.25">
      <c r="A118" s="232">
        <v>41415</v>
      </c>
      <c r="B118" s="233">
        <v>12</v>
      </c>
      <c r="C118" s="234" t="s">
        <v>457</v>
      </c>
      <c r="D118" s="234"/>
      <c r="E118" s="234"/>
      <c r="F118" s="235"/>
      <c r="G118" s="236"/>
      <c r="H118" s="237">
        <f t="shared" si="11"/>
        <v>27683.810000000005</v>
      </c>
      <c r="I118" s="256"/>
      <c r="J118" s="212"/>
      <c r="K118" s="231"/>
      <c r="L118" s="213">
        <f>B118</f>
        <v>12</v>
      </c>
      <c r="Y118" s="213">
        <f t="shared" si="12"/>
        <v>0</v>
      </c>
    </row>
    <row r="119" spans="1:26" hidden="1" outlineLevel="1" x14ac:dyDescent="0.25">
      <c r="A119" s="232">
        <v>41415</v>
      </c>
      <c r="B119" s="233">
        <v>60</v>
      </c>
      <c r="C119" s="234" t="s">
        <v>556</v>
      </c>
      <c r="D119" s="234"/>
      <c r="E119" s="234"/>
      <c r="F119" s="235"/>
      <c r="G119" s="236"/>
      <c r="H119" s="237">
        <f t="shared" si="11"/>
        <v>27743.810000000005</v>
      </c>
      <c r="I119" s="211" t="s">
        <v>455</v>
      </c>
      <c r="J119" s="212"/>
      <c r="K119" s="231"/>
      <c r="U119" s="213">
        <f>B119</f>
        <v>60</v>
      </c>
      <c r="Y119" s="213">
        <f t="shared" si="12"/>
        <v>0</v>
      </c>
    </row>
    <row r="120" spans="1:26" hidden="1" outlineLevel="1" x14ac:dyDescent="0.25">
      <c r="A120" s="232">
        <v>41415</v>
      </c>
      <c r="B120" s="233">
        <v>180</v>
      </c>
      <c r="C120" s="234" t="s">
        <v>457</v>
      </c>
      <c r="D120" s="234"/>
      <c r="E120" s="234"/>
      <c r="F120" s="235"/>
      <c r="G120" s="236"/>
      <c r="H120" s="237">
        <f t="shared" si="11"/>
        <v>27923.810000000005</v>
      </c>
      <c r="I120" s="256"/>
      <c r="J120" s="212"/>
      <c r="K120" s="231"/>
      <c r="L120" s="213">
        <f>B120</f>
        <v>180</v>
      </c>
      <c r="Y120" s="213">
        <f t="shared" si="12"/>
        <v>0</v>
      </c>
      <c r="Z120" s="257"/>
    </row>
    <row r="121" spans="1:26" hidden="1" outlineLevel="1" x14ac:dyDescent="0.25">
      <c r="A121" s="232">
        <v>41415</v>
      </c>
      <c r="B121" s="233">
        <v>420</v>
      </c>
      <c r="C121" s="234" t="s">
        <v>479</v>
      </c>
      <c r="D121" s="234"/>
      <c r="E121" s="234"/>
      <c r="F121" s="235"/>
      <c r="G121" s="236"/>
      <c r="H121" s="237">
        <f t="shared" si="11"/>
        <v>28343.810000000005</v>
      </c>
      <c r="I121" s="256"/>
      <c r="J121" s="212"/>
      <c r="K121" s="231"/>
      <c r="L121" s="213">
        <f>B121</f>
        <v>420</v>
      </c>
      <c r="Y121" s="213">
        <f t="shared" si="12"/>
        <v>0</v>
      </c>
      <c r="Z121" s="257">
        <f>Y121/60</f>
        <v>0</v>
      </c>
    </row>
    <row r="122" spans="1:26" hidden="1" outlineLevel="1" x14ac:dyDescent="0.25">
      <c r="A122" s="232">
        <v>41415</v>
      </c>
      <c r="B122" s="233">
        <v>300</v>
      </c>
      <c r="C122" s="234" t="s">
        <v>479</v>
      </c>
      <c r="D122" s="234"/>
      <c r="E122" s="234"/>
      <c r="F122" s="235"/>
      <c r="G122" s="236"/>
      <c r="H122" s="237">
        <f t="shared" si="11"/>
        <v>28643.810000000005</v>
      </c>
      <c r="I122" s="256"/>
      <c r="J122" s="212"/>
      <c r="K122" s="231"/>
      <c r="L122" s="213">
        <f>B122</f>
        <v>300</v>
      </c>
      <c r="Y122" s="213">
        <f t="shared" si="12"/>
        <v>0</v>
      </c>
      <c r="Z122" s="257">
        <f>Y122/60</f>
        <v>0</v>
      </c>
    </row>
    <row r="123" spans="1:26" hidden="1" outlineLevel="1" x14ac:dyDescent="0.25">
      <c r="A123" s="232">
        <v>41416</v>
      </c>
      <c r="B123" s="233">
        <v>30</v>
      </c>
      <c r="C123" s="234" t="s">
        <v>557</v>
      </c>
      <c r="D123" s="234"/>
      <c r="E123" s="234"/>
      <c r="F123" s="235"/>
      <c r="G123" s="236"/>
      <c r="H123" s="237">
        <f t="shared" si="11"/>
        <v>28673.810000000005</v>
      </c>
      <c r="I123" s="211" t="s">
        <v>558</v>
      </c>
      <c r="J123" s="212"/>
      <c r="K123" s="231"/>
      <c r="U123" s="213">
        <f t="shared" ref="U123:U131" si="13">B123</f>
        <v>30</v>
      </c>
      <c r="Y123" s="213">
        <f t="shared" si="12"/>
        <v>0</v>
      </c>
    </row>
    <row r="124" spans="1:26" hidden="1" outlineLevel="1" x14ac:dyDescent="0.25">
      <c r="A124" s="232">
        <v>41416</v>
      </c>
      <c r="B124" s="233">
        <v>30</v>
      </c>
      <c r="C124" s="234" t="s">
        <v>559</v>
      </c>
      <c r="D124" s="234"/>
      <c r="E124" s="234"/>
      <c r="F124" s="235"/>
      <c r="G124" s="236"/>
      <c r="H124" s="237">
        <f t="shared" si="11"/>
        <v>28703.810000000005</v>
      </c>
      <c r="I124" s="211" t="s">
        <v>558</v>
      </c>
      <c r="J124" s="212"/>
      <c r="K124" s="231"/>
      <c r="U124" s="213">
        <f t="shared" si="13"/>
        <v>30</v>
      </c>
      <c r="Y124" s="213">
        <f t="shared" si="12"/>
        <v>0</v>
      </c>
    </row>
    <row r="125" spans="1:26" hidden="1" outlineLevel="1" x14ac:dyDescent="0.25">
      <c r="A125" s="232">
        <v>41417</v>
      </c>
      <c r="B125" s="233">
        <v>30</v>
      </c>
      <c r="C125" s="234" t="s">
        <v>560</v>
      </c>
      <c r="D125" s="234"/>
      <c r="E125" s="234"/>
      <c r="F125" s="235"/>
      <c r="G125" s="236"/>
      <c r="H125" s="237">
        <f t="shared" si="11"/>
        <v>28733.810000000005</v>
      </c>
      <c r="I125" s="211" t="s">
        <v>558</v>
      </c>
      <c r="J125" s="212"/>
      <c r="K125" s="231"/>
      <c r="U125" s="213">
        <f t="shared" si="13"/>
        <v>30</v>
      </c>
      <c r="Y125" s="213">
        <f t="shared" si="12"/>
        <v>0</v>
      </c>
    </row>
    <row r="126" spans="1:26" hidden="1" outlineLevel="1" x14ac:dyDescent="0.25">
      <c r="A126" s="232">
        <v>41417</v>
      </c>
      <c r="B126" s="233">
        <v>30</v>
      </c>
      <c r="C126" s="234" t="s">
        <v>561</v>
      </c>
      <c r="D126" s="234"/>
      <c r="E126" s="234"/>
      <c r="F126" s="235"/>
      <c r="G126" s="236"/>
      <c r="H126" s="237">
        <f t="shared" si="11"/>
        <v>28763.810000000005</v>
      </c>
      <c r="I126" s="211" t="s">
        <v>558</v>
      </c>
      <c r="J126" s="212"/>
      <c r="K126" s="231"/>
      <c r="U126" s="213">
        <f t="shared" si="13"/>
        <v>30</v>
      </c>
      <c r="Y126" s="213">
        <f t="shared" si="12"/>
        <v>0</v>
      </c>
    </row>
    <row r="127" spans="1:26" hidden="1" outlineLevel="1" x14ac:dyDescent="0.25">
      <c r="A127" s="232">
        <v>41417</v>
      </c>
      <c r="B127" s="233">
        <v>30</v>
      </c>
      <c r="C127" s="234" t="s">
        <v>562</v>
      </c>
      <c r="D127" s="234"/>
      <c r="E127" s="234"/>
      <c r="F127" s="235"/>
      <c r="G127" s="236"/>
      <c r="H127" s="237">
        <f t="shared" si="11"/>
        <v>28793.810000000005</v>
      </c>
      <c r="I127" s="211" t="s">
        <v>558</v>
      </c>
      <c r="J127" s="212"/>
      <c r="K127" s="248"/>
      <c r="U127" s="213">
        <f t="shared" si="13"/>
        <v>30</v>
      </c>
      <c r="Y127" s="213">
        <f t="shared" si="12"/>
        <v>0</v>
      </c>
    </row>
    <row r="128" spans="1:26" hidden="1" outlineLevel="1" x14ac:dyDescent="0.25">
      <c r="A128" s="232">
        <v>41421</v>
      </c>
      <c r="B128" s="233">
        <v>90</v>
      </c>
      <c r="C128" s="234" t="s">
        <v>563</v>
      </c>
      <c r="D128" s="234"/>
      <c r="E128" s="234"/>
      <c r="F128" s="235"/>
      <c r="G128" s="236"/>
      <c r="H128" s="237">
        <f t="shared" si="11"/>
        <v>28883.810000000005</v>
      </c>
      <c r="I128" s="211" t="s">
        <v>558</v>
      </c>
      <c r="J128" s="212"/>
      <c r="K128" s="248"/>
      <c r="U128" s="213">
        <f t="shared" si="13"/>
        <v>90</v>
      </c>
      <c r="Y128" s="213">
        <f t="shared" si="12"/>
        <v>0</v>
      </c>
    </row>
    <row r="129" spans="1:26" hidden="1" outlineLevel="1" x14ac:dyDescent="0.25">
      <c r="A129" s="232">
        <v>41422</v>
      </c>
      <c r="B129" s="233">
        <v>30</v>
      </c>
      <c r="C129" s="234" t="s">
        <v>564</v>
      </c>
      <c r="D129" s="234"/>
      <c r="E129" s="234"/>
      <c r="F129" s="235"/>
      <c r="G129" s="236"/>
      <c r="H129" s="237">
        <f t="shared" si="11"/>
        <v>28913.810000000005</v>
      </c>
      <c r="I129" s="211" t="s">
        <v>558</v>
      </c>
      <c r="J129" s="212"/>
      <c r="K129" s="248"/>
      <c r="U129" s="213">
        <f t="shared" si="13"/>
        <v>30</v>
      </c>
      <c r="Y129" s="213">
        <f t="shared" si="12"/>
        <v>0</v>
      </c>
    </row>
    <row r="130" spans="1:26" hidden="1" outlineLevel="1" x14ac:dyDescent="0.25">
      <c r="A130" s="232">
        <v>41422</v>
      </c>
      <c r="B130" s="233">
        <v>30</v>
      </c>
      <c r="C130" s="234" t="s">
        <v>565</v>
      </c>
      <c r="D130" s="234"/>
      <c r="E130" s="234"/>
      <c r="F130" s="235"/>
      <c r="G130" s="236"/>
      <c r="H130" s="237">
        <f t="shared" si="11"/>
        <v>28943.810000000005</v>
      </c>
      <c r="I130" s="211" t="s">
        <v>558</v>
      </c>
      <c r="J130" s="212"/>
      <c r="K130" s="248"/>
      <c r="U130" s="213">
        <f t="shared" si="13"/>
        <v>30</v>
      </c>
      <c r="Y130" s="213">
        <f t="shared" si="12"/>
        <v>0</v>
      </c>
    </row>
    <row r="131" spans="1:26" hidden="1" outlineLevel="1" x14ac:dyDescent="0.25">
      <c r="A131" s="232">
        <v>41422</v>
      </c>
      <c r="B131" s="233">
        <v>30</v>
      </c>
      <c r="C131" s="234" t="s">
        <v>566</v>
      </c>
      <c r="D131" s="234"/>
      <c r="E131" s="234"/>
      <c r="F131" s="235"/>
      <c r="G131" s="236"/>
      <c r="H131" s="237">
        <f t="shared" si="11"/>
        <v>28973.810000000005</v>
      </c>
      <c r="I131" s="211" t="s">
        <v>558</v>
      </c>
      <c r="J131" s="212"/>
      <c r="K131" s="248"/>
      <c r="U131" s="213">
        <f t="shared" si="13"/>
        <v>30</v>
      </c>
      <c r="Y131" s="213">
        <f t="shared" si="12"/>
        <v>0</v>
      </c>
    </row>
    <row r="132" spans="1:26" hidden="1" outlineLevel="1" x14ac:dyDescent="0.25">
      <c r="A132" s="232">
        <v>41422</v>
      </c>
      <c r="B132" s="233">
        <v>780</v>
      </c>
      <c r="C132" s="234" t="s">
        <v>457</v>
      </c>
      <c r="D132" s="234"/>
      <c r="E132" s="234"/>
      <c r="F132" s="235"/>
      <c r="G132" s="236"/>
      <c r="H132" s="237">
        <f t="shared" si="11"/>
        <v>29753.810000000005</v>
      </c>
      <c r="I132" s="256"/>
      <c r="J132" s="212"/>
      <c r="K132" s="248"/>
      <c r="L132" s="213">
        <f>B132</f>
        <v>780</v>
      </c>
      <c r="Y132" s="213">
        <f t="shared" si="12"/>
        <v>0</v>
      </c>
      <c r="Z132" s="257">
        <f>Y132/60</f>
        <v>0</v>
      </c>
    </row>
    <row r="133" spans="1:26" hidden="1" outlineLevel="1" x14ac:dyDescent="0.25">
      <c r="A133" s="232">
        <v>41423</v>
      </c>
      <c r="B133" s="233">
        <v>30</v>
      </c>
      <c r="C133" s="234" t="s">
        <v>567</v>
      </c>
      <c r="D133" s="234"/>
      <c r="E133" s="234"/>
      <c r="F133" s="235"/>
      <c r="G133" s="236"/>
      <c r="H133" s="237">
        <f t="shared" si="11"/>
        <v>29783.810000000005</v>
      </c>
      <c r="I133" s="211" t="s">
        <v>535</v>
      </c>
      <c r="J133" s="212"/>
      <c r="K133" s="248"/>
      <c r="U133" s="213">
        <f>B133</f>
        <v>30</v>
      </c>
      <c r="Y133" s="213">
        <f t="shared" si="12"/>
        <v>0</v>
      </c>
    </row>
    <row r="134" spans="1:26" hidden="1" outlineLevel="1" x14ac:dyDescent="0.25">
      <c r="A134" s="232">
        <v>41423</v>
      </c>
      <c r="B134" s="233">
        <v>30</v>
      </c>
      <c r="C134" s="234" t="s">
        <v>568</v>
      </c>
      <c r="D134" s="234"/>
      <c r="E134" s="234"/>
      <c r="F134" s="235"/>
      <c r="G134" s="236"/>
      <c r="H134" s="237">
        <f t="shared" si="11"/>
        <v>29813.810000000005</v>
      </c>
      <c r="I134" s="211" t="s">
        <v>535</v>
      </c>
      <c r="J134" s="212"/>
      <c r="K134" s="248"/>
      <c r="U134" s="213">
        <f>B134</f>
        <v>30</v>
      </c>
      <c r="Y134" s="213">
        <f t="shared" si="12"/>
        <v>0</v>
      </c>
    </row>
    <row r="135" spans="1:26" hidden="1" outlineLevel="1" x14ac:dyDescent="0.25">
      <c r="A135" s="232">
        <v>41423</v>
      </c>
      <c r="B135" s="233">
        <v>60</v>
      </c>
      <c r="C135" s="258" t="s">
        <v>569</v>
      </c>
      <c r="D135" s="258"/>
      <c r="E135" s="258"/>
      <c r="F135" s="235"/>
      <c r="G135" s="236"/>
      <c r="H135" s="237">
        <f t="shared" si="11"/>
        <v>29873.810000000005</v>
      </c>
      <c r="I135" s="256"/>
      <c r="J135" s="212"/>
      <c r="K135" s="248"/>
      <c r="L135" s="259">
        <v>60</v>
      </c>
      <c r="U135" s="260"/>
      <c r="Y135" s="259">
        <f t="shared" si="12"/>
        <v>0</v>
      </c>
    </row>
    <row r="136" spans="1:26" hidden="1" outlineLevel="1" x14ac:dyDescent="0.25">
      <c r="A136" s="232">
        <v>41425</v>
      </c>
      <c r="B136" s="233">
        <v>20</v>
      </c>
      <c r="C136" s="234" t="s">
        <v>570</v>
      </c>
      <c r="D136" s="234"/>
      <c r="E136" s="234"/>
      <c r="F136" s="235"/>
      <c r="G136" s="236"/>
      <c r="H136" s="237">
        <f t="shared" si="11"/>
        <v>29893.810000000005</v>
      </c>
      <c r="I136" s="211" t="s">
        <v>535</v>
      </c>
      <c r="J136" s="212"/>
      <c r="K136" s="248"/>
      <c r="W136" s="213">
        <f>B136</f>
        <v>20</v>
      </c>
      <c r="Y136" s="213">
        <f t="shared" si="12"/>
        <v>0</v>
      </c>
    </row>
    <row r="137" spans="1:26" hidden="1" outlineLevel="1" x14ac:dyDescent="0.25">
      <c r="A137" s="232">
        <v>41425</v>
      </c>
      <c r="B137" s="233">
        <v>20</v>
      </c>
      <c r="C137" s="234" t="s">
        <v>571</v>
      </c>
      <c r="D137" s="234"/>
      <c r="E137" s="234"/>
      <c r="F137" s="235"/>
      <c r="G137" s="236"/>
      <c r="H137" s="237">
        <f t="shared" si="11"/>
        <v>29913.810000000005</v>
      </c>
      <c r="I137" s="211" t="s">
        <v>535</v>
      </c>
      <c r="J137" s="212"/>
      <c r="K137" s="248"/>
      <c r="W137" s="213">
        <f>B137</f>
        <v>20</v>
      </c>
      <c r="Y137" s="260">
        <f t="shared" si="12"/>
        <v>0</v>
      </c>
    </row>
    <row r="138" spans="1:26" hidden="1" outlineLevel="1" x14ac:dyDescent="0.25">
      <c r="A138" s="232">
        <v>41430</v>
      </c>
      <c r="B138" s="233">
        <v>30</v>
      </c>
      <c r="C138" s="234" t="s">
        <v>572</v>
      </c>
      <c r="D138" s="234"/>
      <c r="E138" s="234"/>
      <c r="F138" s="235"/>
      <c r="G138" s="236"/>
      <c r="H138" s="237">
        <f t="shared" si="11"/>
        <v>29943.810000000005</v>
      </c>
      <c r="I138" s="211" t="s">
        <v>535</v>
      </c>
      <c r="J138" s="212"/>
      <c r="K138" s="248"/>
      <c r="U138" s="213">
        <f>B138</f>
        <v>30</v>
      </c>
      <c r="Y138" s="213">
        <f t="shared" si="12"/>
        <v>0</v>
      </c>
    </row>
    <row r="139" spans="1:26" hidden="1" outlineLevel="1" x14ac:dyDescent="0.25">
      <c r="A139" s="232">
        <v>41430</v>
      </c>
      <c r="B139" s="233">
        <v>35</v>
      </c>
      <c r="C139" s="234" t="s">
        <v>573</v>
      </c>
      <c r="D139" s="234"/>
      <c r="E139" s="234"/>
      <c r="F139" s="235"/>
      <c r="G139" s="236"/>
      <c r="H139" s="237">
        <f t="shared" si="11"/>
        <v>29978.810000000005</v>
      </c>
      <c r="I139" s="211" t="s">
        <v>535</v>
      </c>
      <c r="J139" s="212"/>
      <c r="K139" s="248"/>
      <c r="W139" s="213">
        <f>B139</f>
        <v>35</v>
      </c>
      <c r="Y139" s="213">
        <f t="shared" si="12"/>
        <v>0</v>
      </c>
    </row>
    <row r="140" spans="1:26" hidden="1" outlineLevel="1" x14ac:dyDescent="0.25">
      <c r="A140" s="232">
        <v>41430</v>
      </c>
      <c r="B140" s="261">
        <v>50</v>
      </c>
      <c r="C140" s="234" t="s">
        <v>574</v>
      </c>
      <c r="D140" s="234"/>
      <c r="E140" s="234"/>
      <c r="F140" s="235"/>
      <c r="G140" s="236"/>
      <c r="H140" s="237">
        <f t="shared" si="11"/>
        <v>30028.810000000005</v>
      </c>
      <c r="I140" s="211"/>
      <c r="J140" s="212"/>
      <c r="K140" s="248"/>
      <c r="L140" s="213">
        <f>B140</f>
        <v>50</v>
      </c>
      <c r="Y140" s="213">
        <f t="shared" si="12"/>
        <v>0</v>
      </c>
    </row>
    <row r="141" spans="1:26" hidden="1" outlineLevel="1" x14ac:dyDescent="0.25">
      <c r="A141" s="232">
        <v>41430</v>
      </c>
      <c r="B141" s="233">
        <v>60</v>
      </c>
      <c r="C141" s="234" t="s">
        <v>575</v>
      </c>
      <c r="D141" s="234"/>
      <c r="E141" s="234"/>
      <c r="F141" s="235"/>
      <c r="G141" s="236"/>
      <c r="H141" s="237">
        <f t="shared" si="11"/>
        <v>30088.810000000005</v>
      </c>
      <c r="I141" s="211" t="s">
        <v>535</v>
      </c>
      <c r="J141" s="212"/>
      <c r="K141" s="248"/>
      <c r="L141" s="213">
        <f>B141</f>
        <v>60</v>
      </c>
      <c r="Y141" s="213">
        <f t="shared" si="12"/>
        <v>0</v>
      </c>
    </row>
    <row r="142" spans="1:26" hidden="1" outlineLevel="1" x14ac:dyDescent="0.25">
      <c r="A142" s="232">
        <v>41430</v>
      </c>
      <c r="B142" s="233">
        <v>360</v>
      </c>
      <c r="C142" s="234" t="s">
        <v>479</v>
      </c>
      <c r="D142" s="234"/>
      <c r="E142" s="234"/>
      <c r="F142" s="235"/>
      <c r="G142" s="236"/>
      <c r="H142" s="237">
        <f t="shared" si="11"/>
        <v>30448.810000000005</v>
      </c>
      <c r="I142" s="256"/>
      <c r="J142" s="212"/>
      <c r="K142" s="231"/>
      <c r="L142" s="213">
        <f>B142</f>
        <v>360</v>
      </c>
      <c r="Y142" s="213">
        <f t="shared" si="12"/>
        <v>0</v>
      </c>
      <c r="Z142" s="257">
        <f>Y142/60</f>
        <v>0</v>
      </c>
    </row>
    <row r="143" spans="1:26" hidden="1" outlineLevel="1" x14ac:dyDescent="0.25">
      <c r="A143" s="232">
        <v>41430</v>
      </c>
      <c r="B143" s="233">
        <v>180</v>
      </c>
      <c r="C143" s="234" t="s">
        <v>479</v>
      </c>
      <c r="D143" s="234"/>
      <c r="E143" s="234"/>
      <c r="F143" s="235"/>
      <c r="G143" s="236"/>
      <c r="H143" s="237">
        <f t="shared" si="11"/>
        <v>30628.810000000005</v>
      </c>
      <c r="I143" s="256"/>
      <c r="J143" s="212"/>
      <c r="K143" s="231"/>
      <c r="L143" s="213">
        <f>B143</f>
        <v>180</v>
      </c>
      <c r="Y143" s="213">
        <f t="shared" si="12"/>
        <v>0</v>
      </c>
    </row>
    <row r="144" spans="1:26" hidden="1" outlineLevel="1" x14ac:dyDescent="0.25">
      <c r="A144" s="232">
        <v>41430</v>
      </c>
      <c r="B144" s="233">
        <v>60</v>
      </c>
      <c r="C144" s="234" t="s">
        <v>576</v>
      </c>
      <c r="D144" s="234"/>
      <c r="E144" s="234"/>
      <c r="F144" s="235"/>
      <c r="G144" s="236"/>
      <c r="H144" s="237">
        <f t="shared" si="11"/>
        <v>30688.810000000005</v>
      </c>
      <c r="I144" s="211" t="s">
        <v>535</v>
      </c>
      <c r="J144" s="212"/>
      <c r="K144" s="231"/>
      <c r="U144" s="213">
        <f>B144</f>
        <v>60</v>
      </c>
      <c r="Y144" s="213">
        <f t="shared" si="12"/>
        <v>0</v>
      </c>
    </row>
    <row r="145" spans="1:25" hidden="1" outlineLevel="1" x14ac:dyDescent="0.25">
      <c r="A145" s="232">
        <v>41430</v>
      </c>
      <c r="B145" s="233">
        <v>152.5</v>
      </c>
      <c r="C145" s="234" t="s">
        <v>457</v>
      </c>
      <c r="D145" s="234"/>
      <c r="E145" s="234"/>
      <c r="F145" s="235"/>
      <c r="G145" s="236"/>
      <c r="H145" s="237">
        <f t="shared" si="11"/>
        <v>30841.310000000005</v>
      </c>
      <c r="I145" s="211" t="s">
        <v>169</v>
      </c>
      <c r="J145" s="212"/>
      <c r="K145" s="231"/>
      <c r="Y145" s="213">
        <f t="shared" si="12"/>
        <v>152.5</v>
      </c>
    </row>
    <row r="146" spans="1:25" hidden="1" outlineLevel="1" x14ac:dyDescent="0.25">
      <c r="A146" s="232">
        <v>41430</v>
      </c>
      <c r="B146" s="233">
        <v>846.5</v>
      </c>
      <c r="C146" s="234" t="s">
        <v>479</v>
      </c>
      <c r="D146" s="234"/>
      <c r="E146" s="234"/>
      <c r="F146" s="235"/>
      <c r="G146" s="236"/>
      <c r="H146" s="237">
        <f t="shared" si="11"/>
        <v>31687.810000000005</v>
      </c>
      <c r="I146" s="211" t="s">
        <v>577</v>
      </c>
      <c r="J146" s="212"/>
      <c r="K146" s="231"/>
      <c r="U146" s="213">
        <f>B146</f>
        <v>846.5</v>
      </c>
      <c r="Y146" s="213">
        <f t="shared" si="12"/>
        <v>0</v>
      </c>
    </row>
    <row r="147" spans="1:25" hidden="1" outlineLevel="1" x14ac:dyDescent="0.25">
      <c r="A147" s="232">
        <v>41430</v>
      </c>
      <c r="B147" s="233">
        <v>124.5</v>
      </c>
      <c r="C147" s="234" t="s">
        <v>479</v>
      </c>
      <c r="D147" s="234"/>
      <c r="E147" s="234"/>
      <c r="F147" s="235"/>
      <c r="G147" s="236"/>
      <c r="H147" s="237">
        <f t="shared" si="11"/>
        <v>31812.310000000005</v>
      </c>
      <c r="I147" s="211" t="str">
        <f>I146</f>
        <v>c6</v>
      </c>
      <c r="J147" s="212"/>
      <c r="K147" s="231"/>
      <c r="U147" s="213">
        <f>B147</f>
        <v>124.5</v>
      </c>
      <c r="Y147" s="213">
        <f t="shared" si="12"/>
        <v>0</v>
      </c>
    </row>
    <row r="148" spans="1:25" hidden="1" outlineLevel="1" x14ac:dyDescent="0.25">
      <c r="A148" s="232">
        <v>41432</v>
      </c>
      <c r="B148" s="233">
        <v>20</v>
      </c>
      <c r="C148" s="234" t="s">
        <v>578</v>
      </c>
      <c r="D148" s="234"/>
      <c r="E148" s="234"/>
      <c r="F148" s="235"/>
      <c r="G148" s="236"/>
      <c r="H148" s="237">
        <f t="shared" si="11"/>
        <v>31832.310000000005</v>
      </c>
      <c r="I148" s="211" t="s">
        <v>535</v>
      </c>
      <c r="J148" s="212"/>
      <c r="K148" s="231"/>
      <c r="W148" s="213">
        <f>B148</f>
        <v>20</v>
      </c>
      <c r="Y148" s="260">
        <f t="shared" si="12"/>
        <v>0</v>
      </c>
    </row>
    <row r="149" spans="1:25" hidden="1" outlineLevel="1" x14ac:dyDescent="0.25">
      <c r="A149" s="232">
        <v>41436</v>
      </c>
      <c r="B149" s="233">
        <v>60</v>
      </c>
      <c r="C149" s="234" t="s">
        <v>579</v>
      </c>
      <c r="D149" s="234"/>
      <c r="E149" s="234"/>
      <c r="F149" s="235"/>
      <c r="G149" s="236"/>
      <c r="H149" s="237">
        <f t="shared" si="11"/>
        <v>31892.310000000005</v>
      </c>
      <c r="I149" s="211" t="s">
        <v>535</v>
      </c>
      <c r="J149" s="212"/>
      <c r="K149" s="231"/>
      <c r="L149" s="213">
        <f>B149</f>
        <v>60</v>
      </c>
      <c r="Y149" s="213">
        <f t="shared" si="12"/>
        <v>0</v>
      </c>
    </row>
    <row r="150" spans="1:25" hidden="1" outlineLevel="1" x14ac:dyDescent="0.25">
      <c r="A150" s="232">
        <v>41436</v>
      </c>
      <c r="B150" s="233">
        <v>60</v>
      </c>
      <c r="C150" s="234" t="s">
        <v>580</v>
      </c>
      <c r="D150" s="234"/>
      <c r="E150" s="234"/>
      <c r="F150" s="235"/>
      <c r="G150" s="236"/>
      <c r="H150" s="237">
        <f t="shared" si="11"/>
        <v>31952.310000000005</v>
      </c>
      <c r="I150" s="211" t="s">
        <v>535</v>
      </c>
      <c r="J150" s="212"/>
      <c r="K150" s="231"/>
      <c r="U150" s="213">
        <f>B150</f>
        <v>60</v>
      </c>
      <c r="Y150" s="213">
        <f t="shared" si="12"/>
        <v>0</v>
      </c>
    </row>
    <row r="151" spans="1:25" hidden="1" outlineLevel="1" x14ac:dyDescent="0.25">
      <c r="A151" s="232">
        <v>41438</v>
      </c>
      <c r="B151" s="233">
        <v>25.09</v>
      </c>
      <c r="C151" s="234" t="s">
        <v>454</v>
      </c>
      <c r="D151" s="234"/>
      <c r="E151" s="234"/>
      <c r="F151" s="235"/>
      <c r="G151" s="236"/>
      <c r="H151" s="237">
        <f t="shared" si="11"/>
        <v>31977.400000000005</v>
      </c>
      <c r="I151" s="211" t="s">
        <v>535</v>
      </c>
      <c r="J151" s="212"/>
      <c r="K151" s="231"/>
      <c r="V151" s="213">
        <f>B151</f>
        <v>25.09</v>
      </c>
      <c r="Y151" s="213">
        <f t="shared" si="12"/>
        <v>0</v>
      </c>
    </row>
    <row r="152" spans="1:25" hidden="1" outlineLevel="1" x14ac:dyDescent="0.25">
      <c r="A152" s="232">
        <v>41438</v>
      </c>
      <c r="B152" s="233">
        <v>-8.2799999999999994</v>
      </c>
      <c r="C152" s="234" t="s">
        <v>456</v>
      </c>
      <c r="D152" s="234"/>
      <c r="E152" s="234"/>
      <c r="F152" s="235"/>
      <c r="G152" s="236"/>
      <c r="H152" s="237">
        <f t="shared" ref="H152:H215" si="14">H151+B152</f>
        <v>31969.120000000006</v>
      </c>
      <c r="I152" s="211" t="s">
        <v>535</v>
      </c>
      <c r="J152" s="212"/>
      <c r="K152" s="231"/>
      <c r="V152" s="213">
        <f>B152</f>
        <v>-8.2799999999999994</v>
      </c>
      <c r="Y152" s="213">
        <f t="shared" ref="Y152:Y215" si="15">B152-SUM(J152:W152)</f>
        <v>0</v>
      </c>
    </row>
    <row r="153" spans="1:25" hidden="1" outlineLevel="1" x14ac:dyDescent="0.25">
      <c r="A153" s="232">
        <v>41438</v>
      </c>
      <c r="B153" s="233">
        <v>20</v>
      </c>
      <c r="C153" s="234" t="s">
        <v>581</v>
      </c>
      <c r="D153" s="234"/>
      <c r="E153" s="234"/>
      <c r="F153" s="235"/>
      <c r="G153" s="236"/>
      <c r="H153" s="237">
        <f t="shared" si="14"/>
        <v>31989.120000000006</v>
      </c>
      <c r="I153" s="211" t="s">
        <v>535</v>
      </c>
      <c r="J153" s="212"/>
      <c r="K153" s="231"/>
      <c r="W153" s="213">
        <f>B153</f>
        <v>20</v>
      </c>
      <c r="Y153" s="260">
        <f t="shared" si="15"/>
        <v>0</v>
      </c>
    </row>
    <row r="154" spans="1:25" hidden="1" outlineLevel="1" x14ac:dyDescent="0.25">
      <c r="A154" s="232">
        <v>41438</v>
      </c>
      <c r="B154" s="233">
        <v>60</v>
      </c>
      <c r="C154" s="234" t="s">
        <v>582</v>
      </c>
      <c r="D154" s="234"/>
      <c r="E154" s="234"/>
      <c r="F154" s="235"/>
      <c r="G154" s="236"/>
      <c r="H154" s="237">
        <f t="shared" si="14"/>
        <v>32049.120000000006</v>
      </c>
      <c r="I154" s="211" t="s">
        <v>535</v>
      </c>
      <c r="J154" s="212"/>
      <c r="K154" s="231"/>
      <c r="L154" s="213">
        <f>B154</f>
        <v>60</v>
      </c>
      <c r="Y154" s="213">
        <f t="shared" si="15"/>
        <v>0</v>
      </c>
    </row>
    <row r="155" spans="1:25" hidden="1" outlineLevel="1" x14ac:dyDescent="0.25">
      <c r="A155" s="232">
        <v>41438</v>
      </c>
      <c r="B155" s="233">
        <v>60</v>
      </c>
      <c r="C155" s="234" t="s">
        <v>583</v>
      </c>
      <c r="D155" s="234"/>
      <c r="E155" s="234"/>
      <c r="F155" s="235"/>
      <c r="G155" s="236"/>
      <c r="H155" s="237">
        <f t="shared" si="14"/>
        <v>32109.120000000006</v>
      </c>
      <c r="I155" s="211" t="s">
        <v>535</v>
      </c>
      <c r="J155" s="212"/>
      <c r="K155" s="231"/>
      <c r="L155" s="213">
        <f>B155</f>
        <v>60</v>
      </c>
      <c r="Y155" s="213">
        <f t="shared" si="15"/>
        <v>0</v>
      </c>
    </row>
    <row r="156" spans="1:25" hidden="1" outlineLevel="1" x14ac:dyDescent="0.25">
      <c r="A156" s="232">
        <v>41443</v>
      </c>
      <c r="B156" s="233">
        <v>6</v>
      </c>
      <c r="C156" s="234" t="s">
        <v>584</v>
      </c>
      <c r="D156" s="234"/>
      <c r="E156" s="234"/>
      <c r="F156" s="235"/>
      <c r="G156" s="236"/>
      <c r="H156" s="237">
        <f t="shared" si="14"/>
        <v>32115.120000000006</v>
      </c>
      <c r="I156" s="211" t="s">
        <v>585</v>
      </c>
      <c r="J156" s="212"/>
      <c r="K156" s="231"/>
      <c r="T156" s="213">
        <f>B156</f>
        <v>6</v>
      </c>
      <c r="Y156" s="213">
        <f t="shared" si="15"/>
        <v>0</v>
      </c>
    </row>
    <row r="157" spans="1:25" hidden="1" outlineLevel="1" x14ac:dyDescent="0.25">
      <c r="A157" s="232">
        <v>41444</v>
      </c>
      <c r="B157" s="233">
        <v>3</v>
      </c>
      <c r="C157" s="234" t="s">
        <v>586</v>
      </c>
      <c r="D157" s="234"/>
      <c r="E157" s="234"/>
      <c r="F157" s="235"/>
      <c r="G157" s="236"/>
      <c r="H157" s="237">
        <f t="shared" si="14"/>
        <v>32118.120000000006</v>
      </c>
      <c r="I157" s="211" t="s">
        <v>587</v>
      </c>
      <c r="J157" s="212"/>
      <c r="K157" s="231"/>
      <c r="T157" s="213">
        <f>B157</f>
        <v>3</v>
      </c>
      <c r="Y157" s="213">
        <f t="shared" si="15"/>
        <v>0</v>
      </c>
    </row>
    <row r="158" spans="1:25" hidden="1" outlineLevel="1" x14ac:dyDescent="0.25">
      <c r="A158" s="232">
        <v>41444</v>
      </c>
      <c r="B158" s="233">
        <v>3</v>
      </c>
      <c r="C158" s="234" t="s">
        <v>588</v>
      </c>
      <c r="D158" s="234"/>
      <c r="E158" s="234"/>
      <c r="F158" s="235"/>
      <c r="G158" s="236"/>
      <c r="H158" s="237">
        <f t="shared" si="14"/>
        <v>32121.120000000006</v>
      </c>
      <c r="I158" s="211" t="s">
        <v>587</v>
      </c>
      <c r="J158" s="212"/>
      <c r="K158" s="231"/>
      <c r="T158" s="213">
        <f>B158</f>
        <v>3</v>
      </c>
      <c r="Y158" s="213">
        <f t="shared" si="15"/>
        <v>0</v>
      </c>
    </row>
    <row r="159" spans="1:25" hidden="1" outlineLevel="1" x14ac:dyDescent="0.25">
      <c r="A159" s="232">
        <v>41444</v>
      </c>
      <c r="B159" s="233">
        <v>35</v>
      </c>
      <c r="C159" s="262" t="s">
        <v>589</v>
      </c>
      <c r="D159" s="262"/>
      <c r="E159" s="262"/>
      <c r="F159" s="235"/>
      <c r="G159" s="236"/>
      <c r="H159" s="237">
        <f t="shared" si="14"/>
        <v>32156.120000000006</v>
      </c>
      <c r="I159" s="211" t="s">
        <v>558</v>
      </c>
      <c r="J159" s="212"/>
      <c r="K159" s="231"/>
      <c r="W159" s="213">
        <f>B159</f>
        <v>35</v>
      </c>
      <c r="Y159" s="260">
        <f t="shared" si="15"/>
        <v>0</v>
      </c>
    </row>
    <row r="160" spans="1:25" hidden="1" outlineLevel="1" x14ac:dyDescent="0.25">
      <c r="A160" s="232">
        <v>41444</v>
      </c>
      <c r="B160" s="233">
        <v>60</v>
      </c>
      <c r="C160" s="234" t="s">
        <v>590</v>
      </c>
      <c r="D160" s="234"/>
      <c r="E160" s="234"/>
      <c r="F160" s="235"/>
      <c r="G160" s="236"/>
      <c r="H160" s="237">
        <f t="shared" si="14"/>
        <v>32216.120000000006</v>
      </c>
      <c r="I160" s="211" t="s">
        <v>535</v>
      </c>
      <c r="J160" s="212"/>
      <c r="K160" s="231"/>
      <c r="L160" s="213">
        <f>B160</f>
        <v>60</v>
      </c>
      <c r="Y160" s="213">
        <f t="shared" si="15"/>
        <v>0</v>
      </c>
    </row>
    <row r="161" spans="1:26" hidden="1" outlineLevel="1" x14ac:dyDescent="0.25">
      <c r="A161" s="232">
        <v>41444</v>
      </c>
      <c r="B161" s="233">
        <v>60</v>
      </c>
      <c r="C161" s="234" t="s">
        <v>591</v>
      </c>
      <c r="D161" s="234"/>
      <c r="E161" s="234"/>
      <c r="F161" s="235"/>
      <c r="G161" s="236"/>
      <c r="H161" s="237">
        <f t="shared" si="14"/>
        <v>32276.120000000006</v>
      </c>
      <c r="I161" s="211" t="s">
        <v>535</v>
      </c>
      <c r="J161" s="212"/>
      <c r="K161" s="231"/>
      <c r="L161" s="213">
        <f>B161</f>
        <v>60</v>
      </c>
      <c r="Y161" s="213">
        <f t="shared" si="15"/>
        <v>0</v>
      </c>
    </row>
    <row r="162" spans="1:26" hidden="1" outlineLevel="1" x14ac:dyDescent="0.25">
      <c r="A162" s="232">
        <v>41446</v>
      </c>
      <c r="B162" s="233">
        <v>18</v>
      </c>
      <c r="C162" s="234" t="s">
        <v>592</v>
      </c>
      <c r="D162" s="234"/>
      <c r="E162" s="234"/>
      <c r="F162" s="235"/>
      <c r="G162" s="236"/>
      <c r="H162" s="237">
        <f t="shared" si="14"/>
        <v>32294.120000000006</v>
      </c>
      <c r="I162" s="211" t="s">
        <v>587</v>
      </c>
      <c r="J162" s="212"/>
      <c r="K162" s="231"/>
      <c r="T162" s="213">
        <f>B162</f>
        <v>18</v>
      </c>
      <c r="Y162" s="213">
        <f t="shared" si="15"/>
        <v>0</v>
      </c>
    </row>
    <row r="163" spans="1:26" hidden="1" outlineLevel="1" x14ac:dyDescent="0.25">
      <c r="A163" s="232">
        <v>41446</v>
      </c>
      <c r="B163" s="233">
        <v>480</v>
      </c>
      <c r="C163" s="234" t="s">
        <v>479</v>
      </c>
      <c r="D163" s="234"/>
      <c r="E163" s="234"/>
      <c r="F163" s="235"/>
      <c r="G163" s="236"/>
      <c r="H163" s="237">
        <f t="shared" si="14"/>
        <v>32774.12000000001</v>
      </c>
      <c r="I163" s="256"/>
      <c r="J163" s="212"/>
      <c r="K163" s="231"/>
      <c r="L163" s="213">
        <f>B163</f>
        <v>480</v>
      </c>
      <c r="Y163" s="213">
        <f t="shared" si="15"/>
        <v>0</v>
      </c>
      <c r="Z163" s="257">
        <f>Y163/60</f>
        <v>0</v>
      </c>
    </row>
    <row r="164" spans="1:26" hidden="1" outlineLevel="1" x14ac:dyDescent="0.25">
      <c r="A164" s="232">
        <v>41446</v>
      </c>
      <c r="B164" s="233">
        <v>120</v>
      </c>
      <c r="C164" s="234" t="s">
        <v>479</v>
      </c>
      <c r="D164" s="234"/>
      <c r="E164" s="234"/>
      <c r="F164" s="235"/>
      <c r="G164" s="236"/>
      <c r="H164" s="237">
        <f t="shared" si="14"/>
        <v>32894.12000000001</v>
      </c>
      <c r="I164" s="256"/>
      <c r="J164" s="212"/>
      <c r="K164" s="231"/>
      <c r="L164" s="213">
        <f>B164</f>
        <v>120</v>
      </c>
      <c r="Y164" s="213">
        <f t="shared" si="15"/>
        <v>0</v>
      </c>
    </row>
    <row r="165" spans="1:26" hidden="1" outlineLevel="1" x14ac:dyDescent="0.25">
      <c r="A165" s="232">
        <v>41449</v>
      </c>
      <c r="B165" s="233">
        <v>60</v>
      </c>
      <c r="C165" s="234" t="s">
        <v>593</v>
      </c>
      <c r="D165" s="234"/>
      <c r="E165" s="234"/>
      <c r="F165" s="235"/>
      <c r="G165" s="236"/>
      <c r="H165" s="237">
        <f t="shared" si="14"/>
        <v>32954.12000000001</v>
      </c>
      <c r="I165" s="211" t="s">
        <v>455</v>
      </c>
      <c r="J165" s="212"/>
      <c r="K165" s="248"/>
      <c r="L165" s="213">
        <f>B165</f>
        <v>60</v>
      </c>
      <c r="Y165" s="213">
        <f t="shared" si="15"/>
        <v>0</v>
      </c>
    </row>
    <row r="166" spans="1:26" hidden="1" outlineLevel="1" x14ac:dyDescent="0.25">
      <c r="A166" s="232">
        <v>41449</v>
      </c>
      <c r="B166" s="233">
        <v>652.1</v>
      </c>
      <c r="C166" s="234" t="s">
        <v>479</v>
      </c>
      <c r="D166" s="234"/>
      <c r="E166" s="234"/>
      <c r="F166" s="235"/>
      <c r="G166" s="236"/>
      <c r="H166" s="237">
        <f t="shared" si="14"/>
        <v>33606.220000000008</v>
      </c>
      <c r="I166" s="211" t="s">
        <v>594</v>
      </c>
      <c r="J166" s="212"/>
      <c r="K166" s="231"/>
      <c r="T166" s="213">
        <f>B166</f>
        <v>652.1</v>
      </c>
      <c r="Y166" s="213">
        <f t="shared" si="15"/>
        <v>0</v>
      </c>
    </row>
    <row r="167" spans="1:26" hidden="1" outlineLevel="1" x14ac:dyDescent="0.25">
      <c r="A167" s="232">
        <v>41449</v>
      </c>
      <c r="B167" s="233">
        <v>72</v>
      </c>
      <c r="C167" s="234" t="s">
        <v>479</v>
      </c>
      <c r="D167" s="234"/>
      <c r="E167" s="234"/>
      <c r="F167" s="235"/>
      <c r="G167" s="236"/>
      <c r="H167" s="237">
        <f t="shared" si="14"/>
        <v>33678.220000000008</v>
      </c>
      <c r="I167" s="211" t="s">
        <v>594</v>
      </c>
      <c r="J167" s="212"/>
      <c r="K167" s="231"/>
      <c r="T167" s="213">
        <f>B167</f>
        <v>72</v>
      </c>
      <c r="Y167" s="213">
        <f t="shared" si="15"/>
        <v>0</v>
      </c>
    </row>
    <row r="168" spans="1:26" hidden="1" outlineLevel="1" x14ac:dyDescent="0.25">
      <c r="A168" s="232">
        <v>41451</v>
      </c>
      <c r="B168" s="233">
        <v>4.5</v>
      </c>
      <c r="C168" s="234" t="s">
        <v>595</v>
      </c>
      <c r="D168" s="234"/>
      <c r="E168" s="234"/>
      <c r="F168" s="235"/>
      <c r="G168" s="236"/>
      <c r="H168" s="237">
        <f t="shared" si="14"/>
        <v>33682.720000000008</v>
      </c>
      <c r="I168" s="211" t="s">
        <v>596</v>
      </c>
      <c r="J168" s="212"/>
      <c r="K168" s="231"/>
      <c r="T168" s="213">
        <f>B168</f>
        <v>4.5</v>
      </c>
      <c r="Y168" s="213">
        <f t="shared" si="15"/>
        <v>0</v>
      </c>
    </row>
    <row r="169" spans="1:26" hidden="1" outlineLevel="1" x14ac:dyDescent="0.25">
      <c r="A169" s="232">
        <v>41452</v>
      </c>
      <c r="B169" s="233">
        <v>7.5</v>
      </c>
      <c r="C169" s="234" t="s">
        <v>597</v>
      </c>
      <c r="D169" s="234"/>
      <c r="E169" s="234"/>
      <c r="F169" s="235"/>
      <c r="G169" s="236"/>
      <c r="H169" s="237">
        <f t="shared" si="14"/>
        <v>33690.220000000008</v>
      </c>
      <c r="I169" s="211" t="s">
        <v>455</v>
      </c>
      <c r="J169" s="212"/>
      <c r="K169" s="231"/>
      <c r="P169" s="213">
        <f>B169</f>
        <v>7.5</v>
      </c>
      <c r="Y169" s="213">
        <f t="shared" si="15"/>
        <v>0</v>
      </c>
    </row>
    <row r="170" spans="1:26" hidden="1" outlineLevel="1" x14ac:dyDescent="0.25">
      <c r="A170" s="232">
        <v>41456</v>
      </c>
      <c r="B170" s="233">
        <v>-35</v>
      </c>
      <c r="C170" s="234" t="s">
        <v>598</v>
      </c>
      <c r="D170" s="234"/>
      <c r="E170" s="234"/>
      <c r="F170" s="235"/>
      <c r="G170" s="236"/>
      <c r="H170" s="237">
        <f t="shared" si="14"/>
        <v>33655.220000000008</v>
      </c>
      <c r="I170" s="211" t="s">
        <v>599</v>
      </c>
      <c r="J170" s="212"/>
      <c r="K170" s="231"/>
      <c r="W170" s="213">
        <f>B170</f>
        <v>-35</v>
      </c>
      <c r="Y170" s="213">
        <f t="shared" si="15"/>
        <v>0</v>
      </c>
    </row>
    <row r="171" spans="1:26" hidden="1" outlineLevel="1" x14ac:dyDescent="0.25">
      <c r="A171" s="232">
        <v>41456</v>
      </c>
      <c r="B171" s="233">
        <v>-40</v>
      </c>
      <c r="C171" s="234" t="s">
        <v>600</v>
      </c>
      <c r="D171" s="234"/>
      <c r="E171" s="234"/>
      <c r="F171" s="235"/>
      <c r="G171" s="236"/>
      <c r="H171" s="237">
        <f t="shared" si="14"/>
        <v>33615.220000000008</v>
      </c>
      <c r="I171" s="211" t="s">
        <v>599</v>
      </c>
      <c r="J171" s="212"/>
      <c r="K171" s="231"/>
      <c r="W171" s="213">
        <f>B171</f>
        <v>-40</v>
      </c>
      <c r="Y171" s="213">
        <f t="shared" si="15"/>
        <v>0</v>
      </c>
    </row>
    <row r="172" spans="1:26" hidden="1" outlineLevel="1" x14ac:dyDescent="0.25">
      <c r="A172" s="232">
        <v>41456</v>
      </c>
      <c r="B172" s="233">
        <v>-20</v>
      </c>
      <c r="C172" s="234" t="s">
        <v>601</v>
      </c>
      <c r="D172" s="234"/>
      <c r="E172" s="234"/>
      <c r="F172" s="235"/>
      <c r="G172" s="236"/>
      <c r="H172" s="237">
        <f t="shared" si="14"/>
        <v>33595.220000000008</v>
      </c>
      <c r="I172" s="211" t="s">
        <v>599</v>
      </c>
      <c r="J172" s="212"/>
      <c r="K172" s="231"/>
      <c r="W172" s="213">
        <f>B172</f>
        <v>-20</v>
      </c>
      <c r="Y172" s="213">
        <f t="shared" si="15"/>
        <v>0</v>
      </c>
    </row>
    <row r="173" spans="1:26" hidden="1" outlineLevel="1" x14ac:dyDescent="0.25">
      <c r="A173" s="232">
        <v>41456</v>
      </c>
      <c r="B173" s="233">
        <v>-20</v>
      </c>
      <c r="C173" s="234" t="s">
        <v>602</v>
      </c>
      <c r="D173" s="234"/>
      <c r="E173" s="234"/>
      <c r="F173" s="235"/>
      <c r="G173" s="236"/>
      <c r="H173" s="237">
        <f t="shared" si="14"/>
        <v>33575.220000000008</v>
      </c>
      <c r="I173" s="211" t="s">
        <v>599</v>
      </c>
      <c r="J173" s="212"/>
      <c r="K173" s="231"/>
      <c r="W173" s="213">
        <f>B173</f>
        <v>-20</v>
      </c>
      <c r="Y173" s="213">
        <f t="shared" si="15"/>
        <v>0</v>
      </c>
    </row>
    <row r="174" spans="1:26" hidden="1" outlineLevel="1" x14ac:dyDescent="0.25">
      <c r="A174" s="232">
        <v>41456</v>
      </c>
      <c r="B174" s="233">
        <v>9</v>
      </c>
      <c r="C174" s="234" t="s">
        <v>603</v>
      </c>
      <c r="D174" s="234"/>
      <c r="E174" s="234"/>
      <c r="F174" s="235"/>
      <c r="G174" s="236"/>
      <c r="H174" s="237">
        <f t="shared" si="14"/>
        <v>33584.220000000008</v>
      </c>
      <c r="I174" s="211" t="s">
        <v>558</v>
      </c>
      <c r="J174" s="212"/>
      <c r="K174" s="231"/>
      <c r="P174" s="213">
        <f>B174</f>
        <v>9</v>
      </c>
      <c r="Y174" s="213">
        <f t="shared" si="15"/>
        <v>0</v>
      </c>
    </row>
    <row r="175" spans="1:26" hidden="1" outlineLevel="1" x14ac:dyDescent="0.25">
      <c r="A175" s="232">
        <v>41456</v>
      </c>
      <c r="B175" s="233">
        <v>9</v>
      </c>
      <c r="C175" s="234" t="s">
        <v>604</v>
      </c>
      <c r="D175" s="234"/>
      <c r="E175" s="234"/>
      <c r="F175" s="235"/>
      <c r="G175" s="236"/>
      <c r="H175" s="237">
        <f t="shared" si="14"/>
        <v>33593.220000000008</v>
      </c>
      <c r="I175" s="211" t="s">
        <v>558</v>
      </c>
      <c r="J175" s="212"/>
      <c r="K175" s="231"/>
      <c r="P175" s="213">
        <f>B175</f>
        <v>9</v>
      </c>
      <c r="Y175" s="213">
        <f t="shared" si="15"/>
        <v>0</v>
      </c>
    </row>
    <row r="176" spans="1:26" ht="15.75" hidden="1" outlineLevel="1" thickBot="1" x14ac:dyDescent="0.3">
      <c r="A176" s="232">
        <v>41456</v>
      </c>
      <c r="B176" s="233">
        <v>13.5</v>
      </c>
      <c r="C176" s="234" t="s">
        <v>605</v>
      </c>
      <c r="D176" s="234"/>
      <c r="E176" s="234"/>
      <c r="F176" s="235"/>
      <c r="G176" s="236"/>
      <c r="H176" s="237">
        <f t="shared" si="14"/>
        <v>33606.720000000008</v>
      </c>
      <c r="I176" s="211" t="s">
        <v>558</v>
      </c>
      <c r="J176" s="212"/>
      <c r="K176" s="231"/>
      <c r="P176" s="213">
        <f>B176</f>
        <v>13.5</v>
      </c>
      <c r="Y176" s="213">
        <f t="shared" si="15"/>
        <v>0</v>
      </c>
    </row>
    <row r="177" spans="1:25" hidden="1" outlineLevel="1" x14ac:dyDescent="0.25">
      <c r="A177" s="250">
        <f>A176</f>
        <v>41456</v>
      </c>
      <c r="B177" s="251"/>
      <c r="C177" s="228"/>
      <c r="D177" s="263"/>
      <c r="E177" s="263"/>
      <c r="F177" s="235"/>
      <c r="G177" s="236"/>
      <c r="H177" s="237">
        <f t="shared" si="14"/>
        <v>33606.720000000008</v>
      </c>
      <c r="I177" s="211"/>
      <c r="J177" s="212"/>
      <c r="K177" s="231"/>
      <c r="Y177" s="213">
        <f t="shared" si="15"/>
        <v>0</v>
      </c>
    </row>
    <row r="178" spans="1:25" hidden="1" outlineLevel="1" x14ac:dyDescent="0.25">
      <c r="A178" s="232">
        <v>41460</v>
      </c>
      <c r="B178" s="233">
        <v>10</v>
      </c>
      <c r="C178" s="234" t="s">
        <v>606</v>
      </c>
      <c r="D178" s="234"/>
      <c r="E178" s="234"/>
      <c r="F178" s="235"/>
      <c r="G178" s="236"/>
      <c r="H178" s="237">
        <f t="shared" si="14"/>
        <v>33616.720000000008</v>
      </c>
      <c r="I178" s="211" t="s">
        <v>558</v>
      </c>
      <c r="J178" s="212"/>
      <c r="K178" s="231"/>
      <c r="U178" s="213">
        <f>B178</f>
        <v>10</v>
      </c>
      <c r="Y178" s="213">
        <f t="shared" si="15"/>
        <v>0</v>
      </c>
    </row>
    <row r="179" spans="1:25" hidden="1" outlineLevel="1" x14ac:dyDescent="0.25">
      <c r="A179" s="232">
        <v>41468</v>
      </c>
      <c r="B179" s="233">
        <v>27.26</v>
      </c>
      <c r="C179" s="234" t="s">
        <v>454</v>
      </c>
      <c r="D179" s="234"/>
      <c r="E179" s="234"/>
      <c r="F179" s="235"/>
      <c r="G179" s="236"/>
      <c r="H179" s="237">
        <f t="shared" si="14"/>
        <v>33643.98000000001</v>
      </c>
      <c r="I179" s="211" t="s">
        <v>558</v>
      </c>
      <c r="J179" s="212"/>
      <c r="K179" s="231"/>
      <c r="V179" s="213">
        <f>B179</f>
        <v>27.26</v>
      </c>
      <c r="Y179" s="213">
        <f t="shared" si="15"/>
        <v>0</v>
      </c>
    </row>
    <row r="180" spans="1:25" hidden="1" outlineLevel="1" x14ac:dyDescent="0.25">
      <c r="A180" s="232">
        <v>41468</v>
      </c>
      <c r="B180" s="233">
        <v>-9</v>
      </c>
      <c r="C180" s="234" t="s">
        <v>456</v>
      </c>
      <c r="D180" s="234"/>
      <c r="E180" s="234"/>
      <c r="F180" s="235"/>
      <c r="G180" s="236"/>
      <c r="H180" s="237">
        <f t="shared" si="14"/>
        <v>33634.98000000001</v>
      </c>
      <c r="I180" s="211" t="s">
        <v>558</v>
      </c>
      <c r="J180" s="212"/>
      <c r="K180" s="231"/>
      <c r="V180" s="213">
        <f>B180</f>
        <v>-9</v>
      </c>
      <c r="Y180" s="213">
        <f t="shared" si="15"/>
        <v>0</v>
      </c>
    </row>
    <row r="181" spans="1:25" hidden="1" outlineLevel="1" x14ac:dyDescent="0.25">
      <c r="A181" s="232">
        <v>41471</v>
      </c>
      <c r="B181" s="233">
        <v>30</v>
      </c>
      <c r="C181" s="234" t="s">
        <v>607</v>
      </c>
      <c r="D181" s="234"/>
      <c r="E181" s="234"/>
      <c r="F181" s="235"/>
      <c r="G181" s="236"/>
      <c r="H181" s="237">
        <f t="shared" si="14"/>
        <v>33664.98000000001</v>
      </c>
      <c r="I181" s="211" t="s">
        <v>608</v>
      </c>
      <c r="J181" s="212"/>
      <c r="K181" s="231"/>
      <c r="Y181" s="213">
        <f t="shared" si="15"/>
        <v>30</v>
      </c>
    </row>
    <row r="182" spans="1:25" hidden="1" outlineLevel="1" x14ac:dyDescent="0.25">
      <c r="A182" s="232">
        <v>41471</v>
      </c>
      <c r="B182" s="233">
        <v>87</v>
      </c>
      <c r="C182" s="234" t="s">
        <v>609</v>
      </c>
      <c r="D182" s="234"/>
      <c r="E182" s="234"/>
      <c r="F182" s="235"/>
      <c r="G182" s="236"/>
      <c r="H182" s="237">
        <f t="shared" si="14"/>
        <v>33751.98000000001</v>
      </c>
      <c r="I182" s="211" t="s">
        <v>610</v>
      </c>
      <c r="J182" s="212"/>
      <c r="K182" s="231"/>
      <c r="Y182" s="213">
        <f t="shared" si="15"/>
        <v>87</v>
      </c>
    </row>
    <row r="183" spans="1:25" hidden="1" outlineLevel="1" x14ac:dyDescent="0.25">
      <c r="A183" s="232">
        <v>41471</v>
      </c>
      <c r="B183" s="233">
        <v>180.2</v>
      </c>
      <c r="C183" s="234" t="s">
        <v>611</v>
      </c>
      <c r="D183" s="234"/>
      <c r="E183" s="234"/>
      <c r="F183" s="235"/>
      <c r="G183" s="236"/>
      <c r="H183" s="237">
        <f t="shared" si="14"/>
        <v>33932.180000000008</v>
      </c>
      <c r="I183" s="211" t="s">
        <v>612</v>
      </c>
      <c r="J183" s="212"/>
      <c r="K183" s="231"/>
      <c r="P183" s="213">
        <f>B183</f>
        <v>180.2</v>
      </c>
      <c r="Y183" s="213">
        <f t="shared" si="15"/>
        <v>0</v>
      </c>
    </row>
    <row r="184" spans="1:25" hidden="1" outlineLevel="1" x14ac:dyDescent="0.25">
      <c r="A184" s="232">
        <v>41471</v>
      </c>
      <c r="B184" s="233">
        <v>291.2</v>
      </c>
      <c r="C184" s="234" t="s">
        <v>613</v>
      </c>
      <c r="D184" s="234"/>
      <c r="E184" s="234"/>
      <c r="F184" s="235"/>
      <c r="G184" s="236"/>
      <c r="H184" s="237">
        <f t="shared" si="14"/>
        <v>34223.380000000005</v>
      </c>
      <c r="I184" s="211" t="s">
        <v>614</v>
      </c>
      <c r="J184" s="212"/>
      <c r="K184" s="231"/>
      <c r="U184" s="213">
        <f>B184</f>
        <v>291.2</v>
      </c>
      <c r="Y184" s="213">
        <f t="shared" si="15"/>
        <v>0</v>
      </c>
    </row>
    <row r="185" spans="1:25" hidden="1" outlineLevel="1" x14ac:dyDescent="0.25">
      <c r="A185" s="232">
        <v>41471</v>
      </c>
      <c r="B185" s="233">
        <v>30.25</v>
      </c>
      <c r="C185" s="234" t="s">
        <v>613</v>
      </c>
      <c r="D185" s="234"/>
      <c r="E185" s="234"/>
      <c r="F185" s="235"/>
      <c r="G185" s="236"/>
      <c r="H185" s="237">
        <f t="shared" si="14"/>
        <v>34253.630000000005</v>
      </c>
      <c r="I185" s="256"/>
      <c r="J185" s="212"/>
      <c r="K185" s="231"/>
      <c r="U185" s="213">
        <f>B185</f>
        <v>30.25</v>
      </c>
      <c r="Y185" s="213">
        <f t="shared" si="15"/>
        <v>0</v>
      </c>
    </row>
    <row r="186" spans="1:25" hidden="1" outlineLevel="1" x14ac:dyDescent="0.25">
      <c r="A186" s="232">
        <v>41471</v>
      </c>
      <c r="B186" s="233">
        <v>1392</v>
      </c>
      <c r="C186" s="234" t="s">
        <v>615</v>
      </c>
      <c r="D186" s="234"/>
      <c r="E186" s="234"/>
      <c r="F186" s="235"/>
      <c r="G186" s="236"/>
      <c r="H186" s="237">
        <f t="shared" si="14"/>
        <v>35645.630000000005</v>
      </c>
      <c r="I186" s="211" t="s">
        <v>616</v>
      </c>
      <c r="J186" s="212"/>
      <c r="K186" s="231"/>
      <c r="P186" s="213">
        <f>B186</f>
        <v>1392</v>
      </c>
      <c r="Y186" s="213">
        <f t="shared" si="15"/>
        <v>0</v>
      </c>
    </row>
    <row r="187" spans="1:25" hidden="1" outlineLevel="1" x14ac:dyDescent="0.25">
      <c r="A187" s="232">
        <v>41471</v>
      </c>
      <c r="B187" s="233">
        <v>105</v>
      </c>
      <c r="C187" s="234" t="s">
        <v>615</v>
      </c>
      <c r="D187" s="234"/>
      <c r="E187" s="234"/>
      <c r="F187" s="235"/>
      <c r="G187" s="236"/>
      <c r="H187" s="237">
        <f t="shared" si="14"/>
        <v>35750.630000000005</v>
      </c>
      <c r="I187" s="211" t="str">
        <f>I186</f>
        <v>X2-1</v>
      </c>
      <c r="J187" s="212"/>
      <c r="K187" s="231"/>
      <c r="P187" s="213">
        <f>B187</f>
        <v>105</v>
      </c>
      <c r="Y187" s="213">
        <f t="shared" si="15"/>
        <v>0</v>
      </c>
    </row>
    <row r="188" spans="1:25" hidden="1" outlineLevel="1" x14ac:dyDescent="0.25">
      <c r="A188" s="232">
        <v>41479</v>
      </c>
      <c r="B188" s="233">
        <v>-10</v>
      </c>
      <c r="C188" s="234" t="s">
        <v>617</v>
      </c>
      <c r="D188" s="234"/>
      <c r="E188" s="234"/>
      <c r="F188" s="235"/>
      <c r="G188" s="236"/>
      <c r="H188" s="237">
        <f t="shared" si="14"/>
        <v>35740.630000000005</v>
      </c>
      <c r="I188" s="211" t="s">
        <v>616</v>
      </c>
      <c r="J188" s="212"/>
      <c r="K188" s="231"/>
      <c r="P188" s="259">
        <f>B188</f>
        <v>-10</v>
      </c>
      <c r="Q188" s="259"/>
      <c r="Y188" s="213">
        <f t="shared" si="15"/>
        <v>0</v>
      </c>
    </row>
    <row r="189" spans="1:25" hidden="1" outlineLevel="1" x14ac:dyDescent="0.25">
      <c r="A189" s="232">
        <v>41480</v>
      </c>
      <c r="B189" s="233">
        <v>-8.9</v>
      </c>
      <c r="C189" s="234" t="s">
        <v>618</v>
      </c>
      <c r="D189" s="234"/>
      <c r="E189" s="234"/>
      <c r="F189" s="235"/>
      <c r="G189" s="236"/>
      <c r="H189" s="237">
        <f t="shared" si="14"/>
        <v>35731.730000000003</v>
      </c>
      <c r="I189" s="256"/>
      <c r="J189" s="212"/>
      <c r="K189" s="231"/>
      <c r="P189" s="213">
        <f>B189</f>
        <v>-8.9</v>
      </c>
      <c r="Y189" s="213">
        <f t="shared" si="15"/>
        <v>0</v>
      </c>
    </row>
    <row r="190" spans="1:25" hidden="1" outlineLevel="1" x14ac:dyDescent="0.25">
      <c r="A190" s="232">
        <v>41486</v>
      </c>
      <c r="B190" s="233">
        <v>480</v>
      </c>
      <c r="C190" s="234" t="s">
        <v>619</v>
      </c>
      <c r="D190" s="234"/>
      <c r="E190" s="234"/>
      <c r="F190" s="235"/>
      <c r="G190" s="236"/>
      <c r="H190" s="237">
        <f t="shared" si="14"/>
        <v>36211.730000000003</v>
      </c>
      <c r="I190" s="256"/>
      <c r="J190" s="212"/>
      <c r="K190" s="231"/>
      <c r="L190" s="213">
        <f>B190</f>
        <v>480</v>
      </c>
      <c r="Y190" s="213">
        <f t="shared" si="15"/>
        <v>0</v>
      </c>
    </row>
    <row r="191" spans="1:25" hidden="1" outlineLevel="1" x14ac:dyDescent="0.25">
      <c r="A191" s="232">
        <v>41486</v>
      </c>
      <c r="B191" s="233">
        <v>180</v>
      </c>
      <c r="C191" s="234" t="s">
        <v>619</v>
      </c>
      <c r="D191" s="234"/>
      <c r="E191" s="234"/>
      <c r="F191" s="235"/>
      <c r="G191" s="236"/>
      <c r="H191" s="237">
        <f t="shared" si="14"/>
        <v>36391.730000000003</v>
      </c>
      <c r="I191" s="256"/>
      <c r="J191" s="212"/>
      <c r="K191" s="231"/>
      <c r="L191" s="213">
        <f>B191</f>
        <v>180</v>
      </c>
      <c r="Y191" s="213">
        <f t="shared" si="15"/>
        <v>0</v>
      </c>
    </row>
    <row r="192" spans="1:25" hidden="1" outlineLevel="1" x14ac:dyDescent="0.25">
      <c r="A192" s="232">
        <v>41493</v>
      </c>
      <c r="B192" s="233">
        <v>-179.64</v>
      </c>
      <c r="C192" s="234" t="s">
        <v>620</v>
      </c>
      <c r="D192" s="234"/>
      <c r="E192" s="234"/>
      <c r="F192" s="235"/>
      <c r="G192" s="236"/>
      <c r="H192" s="237">
        <f t="shared" si="14"/>
        <v>36212.090000000004</v>
      </c>
      <c r="I192" s="211" t="s">
        <v>302</v>
      </c>
      <c r="J192" s="212">
        <f>B192</f>
        <v>-179.64</v>
      </c>
      <c r="K192" s="231"/>
      <c r="Y192" s="213">
        <f t="shared" si="15"/>
        <v>0</v>
      </c>
    </row>
    <row r="193" spans="1:25" ht="15.75" hidden="1" outlineLevel="1" thickBot="1" x14ac:dyDescent="0.3">
      <c r="A193" s="232">
        <v>41493</v>
      </c>
      <c r="B193" s="233">
        <v>-43.87</v>
      </c>
      <c r="C193" s="234" t="s">
        <v>621</v>
      </c>
      <c r="D193" s="234"/>
      <c r="E193" s="234"/>
      <c r="F193" s="235"/>
      <c r="G193" s="236"/>
      <c r="H193" s="237">
        <f t="shared" si="14"/>
        <v>36168.22</v>
      </c>
      <c r="I193" s="211" t="s">
        <v>622</v>
      </c>
      <c r="J193" s="212"/>
      <c r="K193" s="231"/>
      <c r="P193" s="213">
        <f>B193</f>
        <v>-43.87</v>
      </c>
      <c r="Y193" s="213">
        <f t="shared" si="15"/>
        <v>0</v>
      </c>
    </row>
    <row r="194" spans="1:25" hidden="1" outlineLevel="1" x14ac:dyDescent="0.25">
      <c r="A194" s="250">
        <f>A193</f>
        <v>41493</v>
      </c>
      <c r="B194" s="251"/>
      <c r="C194" s="228" t="s">
        <v>453</v>
      </c>
      <c r="D194" s="263"/>
      <c r="E194" s="263"/>
      <c r="F194" s="235"/>
      <c r="G194" s="236"/>
      <c r="H194" s="237">
        <f t="shared" si="14"/>
        <v>36168.22</v>
      </c>
      <c r="I194" s="211"/>
      <c r="J194" s="212"/>
      <c r="K194" s="231"/>
      <c r="Y194" s="213">
        <f t="shared" si="15"/>
        <v>0</v>
      </c>
    </row>
    <row r="195" spans="1:25" hidden="1" outlineLevel="1" x14ac:dyDescent="0.25">
      <c r="A195" s="232">
        <v>41494</v>
      </c>
      <c r="B195" s="233">
        <v>-713.98</v>
      </c>
      <c r="C195" s="234" t="s">
        <v>623</v>
      </c>
      <c r="D195" s="234"/>
      <c r="E195" s="234"/>
      <c r="F195" s="235"/>
      <c r="G195" s="236"/>
      <c r="H195" s="237">
        <f t="shared" si="14"/>
        <v>35454.239999999998</v>
      </c>
      <c r="I195" s="211" t="s">
        <v>624</v>
      </c>
      <c r="J195" s="212"/>
      <c r="K195" s="231"/>
      <c r="P195" s="213">
        <f>B195</f>
        <v>-713.98</v>
      </c>
      <c r="Y195" s="213">
        <f t="shared" si="15"/>
        <v>0</v>
      </c>
    </row>
    <row r="196" spans="1:25" hidden="1" outlineLevel="1" x14ac:dyDescent="0.25">
      <c r="A196" s="232">
        <v>41499</v>
      </c>
      <c r="B196" s="233">
        <v>30.28</v>
      </c>
      <c r="C196" s="234" t="s">
        <v>454</v>
      </c>
      <c r="D196" s="234"/>
      <c r="E196" s="234"/>
      <c r="F196" s="235"/>
      <c r="G196" s="236"/>
      <c r="H196" s="237">
        <f t="shared" si="14"/>
        <v>35484.519999999997</v>
      </c>
      <c r="I196" s="211" t="s">
        <v>535</v>
      </c>
      <c r="J196" s="212"/>
      <c r="K196" s="231"/>
      <c r="V196" s="213">
        <f>B196</f>
        <v>30.28</v>
      </c>
      <c r="Y196" s="213">
        <f t="shared" si="15"/>
        <v>0</v>
      </c>
    </row>
    <row r="197" spans="1:25" hidden="1" outlineLevel="1" x14ac:dyDescent="0.25">
      <c r="A197" s="232">
        <v>41499</v>
      </c>
      <c r="B197" s="233">
        <v>-9.99</v>
      </c>
      <c r="C197" s="234" t="s">
        <v>456</v>
      </c>
      <c r="D197" s="234"/>
      <c r="E197" s="234"/>
      <c r="F197" s="235"/>
      <c r="G197" s="236"/>
      <c r="H197" s="237">
        <f t="shared" si="14"/>
        <v>35474.53</v>
      </c>
      <c r="I197" s="211" t="s">
        <v>535</v>
      </c>
      <c r="J197" s="212"/>
      <c r="K197" s="231"/>
      <c r="V197" s="213">
        <f>B197</f>
        <v>-9.99</v>
      </c>
      <c r="Y197" s="213">
        <f t="shared" si="15"/>
        <v>0</v>
      </c>
    </row>
    <row r="198" spans="1:25" hidden="1" outlineLevel="1" x14ac:dyDescent="0.25">
      <c r="A198" s="232">
        <v>41499</v>
      </c>
      <c r="B198" s="233">
        <v>0.45</v>
      </c>
      <c r="C198" s="234" t="s">
        <v>481</v>
      </c>
      <c r="D198" s="234"/>
      <c r="E198" s="234"/>
      <c r="F198" s="235"/>
      <c r="G198" s="236"/>
      <c r="H198" s="237">
        <f t="shared" si="14"/>
        <v>35474.979999999996</v>
      </c>
      <c r="I198" s="211" t="s">
        <v>535</v>
      </c>
      <c r="J198" s="212"/>
      <c r="K198" s="231"/>
      <c r="Y198" s="213">
        <f t="shared" si="15"/>
        <v>0.45</v>
      </c>
    </row>
    <row r="199" spans="1:25" hidden="1" outlineLevel="1" x14ac:dyDescent="0.25">
      <c r="A199" s="232">
        <v>41499</v>
      </c>
      <c r="B199" s="233">
        <v>-0.45</v>
      </c>
      <c r="C199" s="234" t="s">
        <v>482</v>
      </c>
      <c r="D199" s="234"/>
      <c r="E199" s="234"/>
      <c r="F199" s="235"/>
      <c r="G199" s="236"/>
      <c r="H199" s="237">
        <f t="shared" si="14"/>
        <v>35474.53</v>
      </c>
      <c r="I199" s="211" t="s">
        <v>535</v>
      </c>
      <c r="J199" s="212"/>
      <c r="K199" s="231"/>
      <c r="Y199" s="213">
        <f t="shared" si="15"/>
        <v>-0.45</v>
      </c>
    </row>
    <row r="200" spans="1:25" hidden="1" outlineLevel="1" x14ac:dyDescent="0.25">
      <c r="A200" s="232">
        <v>41500</v>
      </c>
      <c r="B200" s="233">
        <v>60</v>
      </c>
      <c r="C200" s="234" t="s">
        <v>625</v>
      </c>
      <c r="D200" s="234"/>
      <c r="E200" s="234"/>
      <c r="F200" s="235"/>
      <c r="G200" s="236"/>
      <c r="H200" s="237">
        <f t="shared" si="14"/>
        <v>35534.53</v>
      </c>
      <c r="I200" s="211" t="s">
        <v>535</v>
      </c>
      <c r="J200" s="212"/>
      <c r="K200" s="231"/>
      <c r="L200" s="213">
        <f>B200</f>
        <v>60</v>
      </c>
      <c r="Y200" s="213">
        <f t="shared" si="15"/>
        <v>0</v>
      </c>
    </row>
    <row r="201" spans="1:25" ht="15.75" hidden="1" outlineLevel="1" thickBot="1" x14ac:dyDescent="0.3">
      <c r="A201" s="232">
        <v>41505</v>
      </c>
      <c r="B201" s="233">
        <v>60</v>
      </c>
      <c r="C201" s="234" t="s">
        <v>626</v>
      </c>
      <c r="D201" s="234"/>
      <c r="E201" s="234"/>
      <c r="F201" s="235"/>
      <c r="G201" s="236"/>
      <c r="H201" s="237">
        <f t="shared" si="14"/>
        <v>35594.53</v>
      </c>
      <c r="I201" s="211" t="s">
        <v>535</v>
      </c>
      <c r="J201" s="212"/>
      <c r="K201" s="231"/>
      <c r="L201" s="213">
        <f>B201</f>
        <v>60</v>
      </c>
      <c r="Y201" s="213">
        <f t="shared" si="15"/>
        <v>0</v>
      </c>
    </row>
    <row r="202" spans="1:25" hidden="1" outlineLevel="1" x14ac:dyDescent="0.25">
      <c r="A202" s="250">
        <f>A201</f>
        <v>41505</v>
      </c>
      <c r="B202" s="251"/>
      <c r="C202" s="228" t="s">
        <v>453</v>
      </c>
      <c r="D202" s="263"/>
      <c r="E202" s="263"/>
      <c r="F202" s="235"/>
      <c r="G202" s="236"/>
      <c r="H202" s="237">
        <f t="shared" si="14"/>
        <v>35594.53</v>
      </c>
      <c r="I202" s="211"/>
      <c r="J202" s="212"/>
      <c r="K202" s="231"/>
      <c r="Y202" s="213">
        <f t="shared" si="15"/>
        <v>0</v>
      </c>
    </row>
    <row r="203" spans="1:25" hidden="1" outlineLevel="1" x14ac:dyDescent="0.25">
      <c r="A203" s="232">
        <v>41523</v>
      </c>
      <c r="B203" s="233">
        <v>-35</v>
      </c>
      <c r="C203" s="234" t="s">
        <v>627</v>
      </c>
      <c r="D203" s="234"/>
      <c r="E203" s="234"/>
      <c r="F203" s="235"/>
      <c r="G203" s="236"/>
      <c r="H203" s="237">
        <f t="shared" si="14"/>
        <v>35559.53</v>
      </c>
      <c r="I203" s="211" t="s">
        <v>599</v>
      </c>
      <c r="J203" s="212"/>
      <c r="K203" s="231"/>
      <c r="W203" s="213">
        <v>-35</v>
      </c>
      <c r="Y203" s="213">
        <f t="shared" si="15"/>
        <v>0</v>
      </c>
    </row>
    <row r="204" spans="1:25" hidden="1" outlineLevel="1" x14ac:dyDescent="0.25">
      <c r="A204" s="232">
        <v>41523</v>
      </c>
      <c r="B204" s="233">
        <v>-51.11</v>
      </c>
      <c r="C204" s="234" t="s">
        <v>628</v>
      </c>
      <c r="D204" s="234"/>
      <c r="E204" s="234"/>
      <c r="F204" s="235"/>
      <c r="G204" s="236"/>
      <c r="H204" s="237">
        <f t="shared" si="14"/>
        <v>35508.42</v>
      </c>
      <c r="I204" s="211"/>
      <c r="J204" s="212"/>
      <c r="K204" s="231"/>
      <c r="Y204" s="213">
        <f t="shared" si="15"/>
        <v>-51.11</v>
      </c>
    </row>
    <row r="205" spans="1:25" hidden="1" outlineLevel="1" x14ac:dyDescent="0.25">
      <c r="A205" s="264">
        <v>41529</v>
      </c>
      <c r="B205" s="265">
        <v>60</v>
      </c>
      <c r="C205" s="266" t="s">
        <v>629</v>
      </c>
      <c r="D205" s="266"/>
      <c r="E205" s="266"/>
      <c r="F205" s="235"/>
      <c r="G205" s="236"/>
      <c r="H205" s="237">
        <f t="shared" si="14"/>
        <v>35568.42</v>
      </c>
      <c r="I205" s="211" t="s">
        <v>535</v>
      </c>
      <c r="J205" s="212"/>
      <c r="K205" s="231"/>
      <c r="L205" s="213">
        <v>60</v>
      </c>
      <c r="Y205" s="213">
        <f t="shared" si="15"/>
        <v>0</v>
      </c>
    </row>
    <row r="206" spans="1:25" hidden="1" outlineLevel="1" x14ac:dyDescent="0.25">
      <c r="A206" s="264">
        <v>41530</v>
      </c>
      <c r="B206" s="265">
        <v>30.2</v>
      </c>
      <c r="C206" s="266" t="s">
        <v>454</v>
      </c>
      <c r="D206" s="266"/>
      <c r="E206" s="266"/>
      <c r="F206" s="235"/>
      <c r="G206" s="236"/>
      <c r="H206" s="237">
        <f t="shared" si="14"/>
        <v>35598.619999999995</v>
      </c>
      <c r="I206" s="211" t="s">
        <v>558</v>
      </c>
      <c r="J206" s="212"/>
      <c r="K206" s="231"/>
      <c r="V206" s="213">
        <f>B206</f>
        <v>30.2</v>
      </c>
      <c r="Y206" s="213">
        <f t="shared" si="15"/>
        <v>0</v>
      </c>
    </row>
    <row r="207" spans="1:25" hidden="1" outlineLevel="1" x14ac:dyDescent="0.25">
      <c r="A207" s="264">
        <v>41530</v>
      </c>
      <c r="B207" s="265">
        <v>-9.9700000000000006</v>
      </c>
      <c r="C207" s="266" t="s">
        <v>456</v>
      </c>
      <c r="D207" s="266"/>
      <c r="E207" s="266"/>
      <c r="F207" s="235"/>
      <c r="G207" s="236"/>
      <c r="H207" s="237">
        <f t="shared" si="14"/>
        <v>35588.649999999994</v>
      </c>
      <c r="I207" s="211" t="s">
        <v>558</v>
      </c>
      <c r="J207" s="212"/>
      <c r="K207" s="231"/>
      <c r="V207" s="213">
        <f>B207</f>
        <v>-9.9700000000000006</v>
      </c>
      <c r="Y207" s="213">
        <f t="shared" si="15"/>
        <v>0</v>
      </c>
    </row>
    <row r="208" spans="1:25" hidden="1" outlineLevel="1" x14ac:dyDescent="0.25">
      <c r="A208" s="264">
        <v>41560</v>
      </c>
      <c r="B208" s="265">
        <v>29.25</v>
      </c>
      <c r="C208" s="266" t="s">
        <v>454</v>
      </c>
      <c r="D208" s="266"/>
      <c r="E208" s="266"/>
      <c r="F208" s="235"/>
      <c r="G208" s="236"/>
      <c r="H208" s="237">
        <f t="shared" si="14"/>
        <v>35617.899999999994</v>
      </c>
      <c r="I208" s="211" t="s">
        <v>558</v>
      </c>
      <c r="J208" s="212"/>
      <c r="K208" s="231"/>
      <c r="V208" s="213">
        <f>B208</f>
        <v>29.25</v>
      </c>
      <c r="Y208" s="213">
        <f t="shared" si="15"/>
        <v>0</v>
      </c>
    </row>
    <row r="209" spans="1:25" hidden="1" outlineLevel="1" x14ac:dyDescent="0.25">
      <c r="A209" s="264">
        <v>41560</v>
      </c>
      <c r="B209" s="265">
        <v>-9.65</v>
      </c>
      <c r="C209" s="266" t="s">
        <v>456</v>
      </c>
      <c r="D209" s="266"/>
      <c r="E209" s="266"/>
      <c r="F209" s="235"/>
      <c r="G209" s="236"/>
      <c r="H209" s="237">
        <f t="shared" si="14"/>
        <v>35608.249999999993</v>
      </c>
      <c r="I209" s="211" t="s">
        <v>558</v>
      </c>
      <c r="J209" s="212"/>
      <c r="K209" s="231"/>
      <c r="V209" s="213">
        <f>B209</f>
        <v>-9.65</v>
      </c>
      <c r="Y209" s="213">
        <f t="shared" si="15"/>
        <v>0</v>
      </c>
    </row>
    <row r="210" spans="1:25" hidden="1" outlineLevel="1" x14ac:dyDescent="0.25">
      <c r="A210" s="264">
        <v>41577</v>
      </c>
      <c r="B210" s="265">
        <v>70</v>
      </c>
      <c r="C210" s="266" t="s">
        <v>457</v>
      </c>
      <c r="D210" s="266"/>
      <c r="E210" s="266"/>
      <c r="F210" s="235"/>
      <c r="G210" s="236"/>
      <c r="H210" s="237">
        <f t="shared" si="14"/>
        <v>35678.249999999993</v>
      </c>
      <c r="I210" s="211" t="s">
        <v>630</v>
      </c>
      <c r="J210" s="212"/>
      <c r="K210" s="231"/>
      <c r="U210" s="213">
        <v>70</v>
      </c>
      <c r="Y210" s="213">
        <f t="shared" si="15"/>
        <v>0</v>
      </c>
    </row>
    <row r="211" spans="1:25" hidden="1" outlineLevel="1" x14ac:dyDescent="0.25">
      <c r="A211" s="264">
        <v>41582</v>
      </c>
      <c r="B211" s="265">
        <v>15</v>
      </c>
      <c r="C211" s="266" t="s">
        <v>631</v>
      </c>
      <c r="D211" s="266"/>
      <c r="E211" s="266"/>
      <c r="F211" s="235"/>
      <c r="G211" s="236"/>
      <c r="H211" s="237">
        <f t="shared" si="14"/>
        <v>35693.249999999993</v>
      </c>
      <c r="I211" s="211" t="s">
        <v>535</v>
      </c>
      <c r="J211" s="212"/>
      <c r="K211" s="231"/>
      <c r="Y211" s="213">
        <f t="shared" si="15"/>
        <v>15</v>
      </c>
    </row>
    <row r="212" spans="1:25" hidden="1" outlineLevel="1" x14ac:dyDescent="0.25">
      <c r="A212" s="232">
        <v>41582</v>
      </c>
      <c r="B212" s="233">
        <v>3722</v>
      </c>
      <c r="C212" s="234" t="s">
        <v>457</v>
      </c>
      <c r="D212" s="234"/>
      <c r="E212" s="234"/>
      <c r="F212" s="235"/>
      <c r="G212" s="236"/>
      <c r="H212" s="237">
        <f t="shared" si="14"/>
        <v>39415.249999999993</v>
      </c>
      <c r="I212" s="256"/>
      <c r="J212" s="212"/>
      <c r="K212" s="231"/>
      <c r="N212" s="213">
        <f>B212</f>
        <v>3722</v>
      </c>
      <c r="Y212" s="213">
        <f t="shared" si="15"/>
        <v>0</v>
      </c>
    </row>
    <row r="213" spans="1:25" hidden="1" outlineLevel="1" x14ac:dyDescent="0.25">
      <c r="A213" s="232">
        <v>41585</v>
      </c>
      <c r="B213" s="233">
        <v>-15</v>
      </c>
      <c r="C213" s="234" t="s">
        <v>632</v>
      </c>
      <c r="D213" s="234"/>
      <c r="E213" s="234"/>
      <c r="F213" s="235"/>
      <c r="G213" s="236"/>
      <c r="H213" s="237">
        <f t="shared" si="14"/>
        <v>39400.249999999993</v>
      </c>
      <c r="I213" s="211" t="s">
        <v>455</v>
      </c>
      <c r="J213" s="212"/>
      <c r="K213" s="231"/>
      <c r="N213" s="246">
        <f>B213</f>
        <v>-15</v>
      </c>
      <c r="Y213" s="213">
        <f t="shared" si="15"/>
        <v>0</v>
      </c>
    </row>
    <row r="214" spans="1:25" hidden="1" outlineLevel="1" x14ac:dyDescent="0.25">
      <c r="A214" s="232">
        <v>41585</v>
      </c>
      <c r="B214" s="233">
        <v>-89</v>
      </c>
      <c r="C214" s="234" t="s">
        <v>633</v>
      </c>
      <c r="D214" s="234"/>
      <c r="E214" s="234"/>
      <c r="F214" s="235"/>
      <c r="G214" s="236"/>
      <c r="H214" s="237">
        <f t="shared" si="14"/>
        <v>39311.249999999993</v>
      </c>
      <c r="I214" s="211" t="s">
        <v>634</v>
      </c>
      <c r="J214" s="212"/>
      <c r="K214" s="231"/>
      <c r="U214" s="213">
        <v>-89</v>
      </c>
      <c r="Y214" s="213">
        <f t="shared" si="15"/>
        <v>0</v>
      </c>
    </row>
    <row r="215" spans="1:25" hidden="1" outlineLevel="1" x14ac:dyDescent="0.25">
      <c r="A215" s="232">
        <v>41585</v>
      </c>
      <c r="B215" s="233">
        <v>-86.25</v>
      </c>
      <c r="C215" s="234" t="s">
        <v>635</v>
      </c>
      <c r="D215" s="234"/>
      <c r="E215" s="234"/>
      <c r="F215" s="235"/>
      <c r="G215" s="236"/>
      <c r="H215" s="237">
        <f t="shared" si="14"/>
        <v>39224.999999999993</v>
      </c>
      <c r="I215" s="211" t="s">
        <v>636</v>
      </c>
      <c r="J215" s="212"/>
      <c r="K215" s="231"/>
      <c r="N215" s="246">
        <f>B215</f>
        <v>-86.25</v>
      </c>
      <c r="Y215" s="213">
        <f t="shared" si="15"/>
        <v>0</v>
      </c>
    </row>
    <row r="216" spans="1:25" hidden="1" outlineLevel="1" x14ac:dyDescent="0.25">
      <c r="A216" s="232">
        <v>41585</v>
      </c>
      <c r="B216" s="233">
        <v>-31.79</v>
      </c>
      <c r="C216" s="234" t="s">
        <v>637</v>
      </c>
      <c r="D216" s="234"/>
      <c r="E216" s="234"/>
      <c r="F216" s="235"/>
      <c r="G216" s="236"/>
      <c r="H216" s="237">
        <f t="shared" ref="H216:H223" si="16">H215+B216</f>
        <v>39193.209999999992</v>
      </c>
      <c r="I216" s="211" t="s">
        <v>634</v>
      </c>
      <c r="J216" s="212"/>
      <c r="K216" s="231"/>
      <c r="N216" s="246">
        <f>B216</f>
        <v>-31.79</v>
      </c>
      <c r="Y216" s="213">
        <f t="shared" ref="Y216:Y223" si="17">B216-SUM(J216:W216)</f>
        <v>0</v>
      </c>
    </row>
    <row r="217" spans="1:25" hidden="1" outlineLevel="1" x14ac:dyDescent="0.25">
      <c r="A217" s="232">
        <v>41585</v>
      </c>
      <c r="B217" s="233">
        <v>-1158.18</v>
      </c>
      <c r="C217" s="234" t="s">
        <v>638</v>
      </c>
      <c r="D217" s="234"/>
      <c r="E217" s="234"/>
      <c r="F217" s="235"/>
      <c r="G217" s="236"/>
      <c r="H217" s="237">
        <f t="shared" si="16"/>
        <v>38035.029999999992</v>
      </c>
      <c r="I217" s="211" t="s">
        <v>639</v>
      </c>
      <c r="J217" s="212"/>
      <c r="K217" s="231"/>
      <c r="N217" s="246">
        <f>B217</f>
        <v>-1158.18</v>
      </c>
      <c r="Y217" s="213">
        <f t="shared" si="17"/>
        <v>0</v>
      </c>
    </row>
    <row r="218" spans="1:25" hidden="1" outlineLevel="1" x14ac:dyDescent="0.25">
      <c r="A218" s="232">
        <v>41585</v>
      </c>
      <c r="B218" s="233">
        <v>-15</v>
      </c>
      <c r="C218" s="234" t="s">
        <v>640</v>
      </c>
      <c r="D218" s="234"/>
      <c r="E218" s="234"/>
      <c r="F218" s="235"/>
      <c r="G218" s="236"/>
      <c r="H218" s="237">
        <f t="shared" si="16"/>
        <v>38020.029999999992</v>
      </c>
      <c r="I218" s="211" t="s">
        <v>455</v>
      </c>
      <c r="J218" s="212"/>
      <c r="K218" s="231"/>
      <c r="Y218" s="213">
        <f t="shared" si="17"/>
        <v>-15</v>
      </c>
    </row>
    <row r="219" spans="1:25" hidden="1" outlineLevel="1" x14ac:dyDescent="0.25">
      <c r="A219" s="232">
        <v>41591</v>
      </c>
      <c r="B219" s="233">
        <v>30.96</v>
      </c>
      <c r="C219" s="234" t="s">
        <v>454</v>
      </c>
      <c r="D219" s="234"/>
      <c r="E219" s="234"/>
      <c r="F219" s="235"/>
      <c r="G219" s="236"/>
      <c r="H219" s="237">
        <f t="shared" si="16"/>
        <v>38050.989999999991</v>
      </c>
      <c r="I219" s="211" t="s">
        <v>455</v>
      </c>
      <c r="J219" s="212"/>
      <c r="K219" s="231"/>
      <c r="V219" s="213">
        <f>B219</f>
        <v>30.96</v>
      </c>
      <c r="Y219" s="213">
        <f t="shared" si="17"/>
        <v>0</v>
      </c>
    </row>
    <row r="220" spans="1:25" hidden="1" outlineLevel="1" x14ac:dyDescent="0.25">
      <c r="A220" s="232">
        <v>41591</v>
      </c>
      <c r="B220" s="233">
        <v>-10.220000000000001</v>
      </c>
      <c r="C220" s="234" t="s">
        <v>456</v>
      </c>
      <c r="D220" s="234"/>
      <c r="E220" s="234"/>
      <c r="F220" s="235"/>
      <c r="G220" s="236"/>
      <c r="H220" s="237">
        <f t="shared" si="16"/>
        <v>38040.76999999999</v>
      </c>
      <c r="I220" s="211" t="s">
        <v>558</v>
      </c>
      <c r="J220" s="212"/>
      <c r="K220" s="231"/>
      <c r="V220" s="213">
        <f>B220</f>
        <v>-10.220000000000001</v>
      </c>
      <c r="Y220" s="213">
        <f t="shared" si="17"/>
        <v>0</v>
      </c>
    </row>
    <row r="221" spans="1:25" hidden="1" outlineLevel="1" x14ac:dyDescent="0.25">
      <c r="A221" s="232">
        <v>41592</v>
      </c>
      <c r="B221" s="233">
        <v>-21.9</v>
      </c>
      <c r="C221" s="234" t="s">
        <v>641</v>
      </c>
      <c r="D221" s="234"/>
      <c r="E221" s="234"/>
      <c r="F221" s="235"/>
      <c r="G221" s="236"/>
      <c r="H221" s="237">
        <f t="shared" si="16"/>
        <v>38018.869999999988</v>
      </c>
      <c r="I221" s="211" t="s">
        <v>642</v>
      </c>
      <c r="J221" s="212"/>
      <c r="K221" s="231"/>
      <c r="N221" s="246">
        <f>B221</f>
        <v>-21.9</v>
      </c>
      <c r="Y221" s="213">
        <f t="shared" si="17"/>
        <v>0</v>
      </c>
    </row>
    <row r="222" spans="1:25" hidden="1" outlineLevel="1" x14ac:dyDescent="0.25">
      <c r="A222" s="232">
        <v>41592</v>
      </c>
      <c r="B222" s="233">
        <v>-2460</v>
      </c>
      <c r="C222" s="234" t="s">
        <v>643</v>
      </c>
      <c r="D222" s="234"/>
      <c r="E222" s="234"/>
      <c r="F222" s="235"/>
      <c r="G222" s="236"/>
      <c r="H222" s="237">
        <f t="shared" si="16"/>
        <v>35558.869999999988</v>
      </c>
      <c r="I222" s="211" t="s">
        <v>644</v>
      </c>
      <c r="J222" s="212"/>
      <c r="K222" s="231"/>
      <c r="L222" s="213">
        <v>-2460</v>
      </c>
      <c r="Y222" s="213">
        <f t="shared" si="17"/>
        <v>0</v>
      </c>
    </row>
    <row r="223" spans="1:25" ht="15.75" hidden="1" outlineLevel="1" thickBot="1" x14ac:dyDescent="0.3">
      <c r="A223" s="232">
        <v>41592</v>
      </c>
      <c r="B223" s="233">
        <v>-349.38</v>
      </c>
      <c r="C223" s="234" t="s">
        <v>645</v>
      </c>
      <c r="D223" s="234"/>
      <c r="E223" s="234"/>
      <c r="F223" s="235"/>
      <c r="G223" s="236"/>
      <c r="H223" s="237">
        <f t="shared" si="16"/>
        <v>35209.489999999991</v>
      </c>
      <c r="I223" s="211" t="s">
        <v>646</v>
      </c>
      <c r="J223" s="212"/>
      <c r="K223" s="231"/>
      <c r="N223" s="246">
        <f>B223</f>
        <v>-349.38</v>
      </c>
      <c r="Y223" s="213">
        <f t="shared" si="17"/>
        <v>0</v>
      </c>
    </row>
    <row r="224" spans="1:25" hidden="1" outlineLevel="1" x14ac:dyDescent="0.25">
      <c r="A224" s="250">
        <v>41595</v>
      </c>
      <c r="B224" s="251"/>
      <c r="C224" s="228" t="s">
        <v>453</v>
      </c>
      <c r="D224" s="263"/>
      <c r="E224" s="263"/>
      <c r="F224" s="235"/>
      <c r="G224" s="236"/>
      <c r="H224" s="237">
        <f>H223</f>
        <v>35209.489999999991</v>
      </c>
      <c r="I224" s="211"/>
      <c r="J224" s="212"/>
      <c r="K224" s="231"/>
    </row>
    <row r="225" spans="1:25" hidden="1" outlineLevel="1" x14ac:dyDescent="0.25">
      <c r="A225" s="232">
        <v>41597</v>
      </c>
      <c r="B225" s="233">
        <v>12</v>
      </c>
      <c r="C225" s="234" t="s">
        <v>647</v>
      </c>
      <c r="D225" s="234"/>
      <c r="E225" s="234"/>
      <c r="F225" s="235"/>
      <c r="G225" s="236"/>
      <c r="H225" s="237">
        <f>H223+B225</f>
        <v>35221.489999999991</v>
      </c>
      <c r="I225" s="211" t="s">
        <v>558</v>
      </c>
      <c r="J225" s="212"/>
      <c r="K225" s="231"/>
      <c r="N225" s="213">
        <f t="shared" ref="N225:N231" si="18">B225</f>
        <v>12</v>
      </c>
      <c r="Y225" s="213">
        <f t="shared" ref="Y225:Y277" si="19">B225-SUM(J225:W225)</f>
        <v>0</v>
      </c>
    </row>
    <row r="226" spans="1:25" hidden="1" outlineLevel="1" x14ac:dyDescent="0.25">
      <c r="A226" s="232">
        <v>41599</v>
      </c>
      <c r="B226" s="233">
        <v>4</v>
      </c>
      <c r="C226" s="234" t="s">
        <v>648</v>
      </c>
      <c r="D226" s="234"/>
      <c r="E226" s="234"/>
      <c r="F226" s="235"/>
      <c r="G226" s="236"/>
      <c r="H226" s="237">
        <f t="shared" ref="H226:H289" si="20">H225+B226</f>
        <v>35225.489999999991</v>
      </c>
      <c r="I226" s="211" t="s">
        <v>558</v>
      </c>
      <c r="J226" s="212"/>
      <c r="K226" s="231"/>
      <c r="N226" s="213">
        <f t="shared" si="18"/>
        <v>4</v>
      </c>
      <c r="Y226" s="213">
        <f t="shared" si="19"/>
        <v>0</v>
      </c>
    </row>
    <row r="227" spans="1:25" hidden="1" outlineLevel="1" x14ac:dyDescent="0.25">
      <c r="A227" s="232">
        <v>41599</v>
      </c>
      <c r="B227" s="233">
        <v>6</v>
      </c>
      <c r="C227" s="234" t="s">
        <v>649</v>
      </c>
      <c r="D227" s="234"/>
      <c r="E227" s="234"/>
      <c r="F227" s="235"/>
      <c r="G227" s="236"/>
      <c r="H227" s="237">
        <f t="shared" si="20"/>
        <v>35231.489999999991</v>
      </c>
      <c r="I227" s="211" t="s">
        <v>558</v>
      </c>
      <c r="J227" s="212"/>
      <c r="K227" s="231"/>
      <c r="N227" s="213">
        <f t="shared" si="18"/>
        <v>6</v>
      </c>
      <c r="Y227" s="213">
        <f t="shared" si="19"/>
        <v>0</v>
      </c>
    </row>
    <row r="228" spans="1:25" hidden="1" outlineLevel="1" x14ac:dyDescent="0.25">
      <c r="A228" s="232">
        <v>41600</v>
      </c>
      <c r="B228" s="233">
        <v>-541.25</v>
      </c>
      <c r="C228" s="234" t="s">
        <v>650</v>
      </c>
      <c r="D228" s="234"/>
      <c r="E228" s="234"/>
      <c r="F228" s="235"/>
      <c r="G228" s="236"/>
      <c r="H228" s="237">
        <f t="shared" si="20"/>
        <v>34690.239999999991</v>
      </c>
      <c r="I228" s="211" t="s">
        <v>651</v>
      </c>
      <c r="J228" s="212"/>
      <c r="K228" s="231"/>
      <c r="N228" s="246">
        <f t="shared" si="18"/>
        <v>-541.25</v>
      </c>
      <c r="Y228" s="213">
        <f t="shared" si="19"/>
        <v>0</v>
      </c>
    </row>
    <row r="229" spans="1:25" hidden="1" outlineLevel="1" x14ac:dyDescent="0.25">
      <c r="A229" s="232">
        <v>41600</v>
      </c>
      <c r="B229" s="233">
        <v>6</v>
      </c>
      <c r="C229" s="234" t="s">
        <v>652</v>
      </c>
      <c r="D229" s="234"/>
      <c r="E229" s="234"/>
      <c r="F229" s="235"/>
      <c r="G229" s="236"/>
      <c r="H229" s="237">
        <f t="shared" si="20"/>
        <v>34696.239999999991</v>
      </c>
      <c r="I229" s="211" t="s">
        <v>558</v>
      </c>
      <c r="J229" s="212"/>
      <c r="K229" s="231"/>
      <c r="N229" s="213">
        <f t="shared" si="18"/>
        <v>6</v>
      </c>
      <c r="Y229" s="213">
        <f t="shared" si="19"/>
        <v>0</v>
      </c>
    </row>
    <row r="230" spans="1:25" hidden="1" outlineLevel="1" x14ac:dyDescent="0.25">
      <c r="A230" s="232">
        <v>41600</v>
      </c>
      <c r="B230" s="233">
        <v>6</v>
      </c>
      <c r="C230" s="234" t="s">
        <v>653</v>
      </c>
      <c r="D230" s="234"/>
      <c r="E230" s="234"/>
      <c r="F230" s="235"/>
      <c r="G230" s="236"/>
      <c r="H230" s="237">
        <f t="shared" si="20"/>
        <v>34702.239999999991</v>
      </c>
      <c r="I230" s="211" t="s">
        <v>558</v>
      </c>
      <c r="J230" s="212"/>
      <c r="K230" s="231"/>
      <c r="N230" s="213">
        <f t="shared" si="18"/>
        <v>6</v>
      </c>
      <c r="Y230" s="213">
        <f t="shared" si="19"/>
        <v>0</v>
      </c>
    </row>
    <row r="231" spans="1:25" hidden="1" outlineLevel="1" x14ac:dyDescent="0.25">
      <c r="A231" s="232">
        <v>41605</v>
      </c>
      <c r="B231" s="233">
        <v>-52.8</v>
      </c>
      <c r="C231" s="234" t="s">
        <v>654</v>
      </c>
      <c r="D231" s="234"/>
      <c r="E231" s="234"/>
      <c r="F231" s="235"/>
      <c r="G231" s="236"/>
      <c r="H231" s="237">
        <f t="shared" si="20"/>
        <v>34649.439999999988</v>
      </c>
      <c r="I231" s="211" t="s">
        <v>655</v>
      </c>
      <c r="J231" s="212"/>
      <c r="K231" s="231"/>
      <c r="N231" s="246">
        <f t="shared" si="18"/>
        <v>-52.8</v>
      </c>
      <c r="Y231" s="213">
        <f t="shared" si="19"/>
        <v>0</v>
      </c>
    </row>
    <row r="232" spans="1:25" hidden="1" outlineLevel="1" x14ac:dyDescent="0.25">
      <c r="A232" s="232">
        <v>41610</v>
      </c>
      <c r="B232" s="233">
        <v>2</v>
      </c>
      <c r="C232" s="234" t="s">
        <v>492</v>
      </c>
      <c r="D232" s="234"/>
      <c r="E232" s="234"/>
      <c r="F232" s="235"/>
      <c r="G232" s="236"/>
      <c r="H232" s="237">
        <f t="shared" si="20"/>
        <v>34651.439999999988</v>
      </c>
      <c r="I232" s="211" t="s">
        <v>535</v>
      </c>
      <c r="J232" s="212"/>
      <c r="K232" s="231"/>
      <c r="U232" s="213">
        <f>B232</f>
        <v>2</v>
      </c>
      <c r="Y232" s="213">
        <f t="shared" si="19"/>
        <v>0</v>
      </c>
    </row>
    <row r="233" spans="1:25" hidden="1" outlineLevel="1" x14ac:dyDescent="0.25">
      <c r="A233" s="232">
        <v>41621</v>
      </c>
      <c r="B233" s="233">
        <v>28.7</v>
      </c>
      <c r="C233" s="234" t="s">
        <v>454</v>
      </c>
      <c r="D233" s="234"/>
      <c r="E233" s="234"/>
      <c r="F233" s="235"/>
      <c r="G233" s="236"/>
      <c r="H233" s="237">
        <f t="shared" si="20"/>
        <v>34680.139999999985</v>
      </c>
      <c r="I233" s="211" t="s">
        <v>535</v>
      </c>
      <c r="J233" s="212"/>
      <c r="K233" s="231"/>
      <c r="V233" s="213">
        <f>B233</f>
        <v>28.7</v>
      </c>
      <c r="Y233" s="213">
        <f t="shared" si="19"/>
        <v>0</v>
      </c>
    </row>
    <row r="234" spans="1:25" hidden="1" outlineLevel="1" x14ac:dyDescent="0.25">
      <c r="A234" s="232">
        <v>41621</v>
      </c>
      <c r="B234" s="233">
        <v>-9.4700000000000006</v>
      </c>
      <c r="C234" s="234" t="s">
        <v>456</v>
      </c>
      <c r="D234" s="234"/>
      <c r="E234" s="234"/>
      <c r="F234" s="235"/>
      <c r="G234" s="236"/>
      <c r="H234" s="237">
        <f t="shared" si="20"/>
        <v>34670.669999999984</v>
      </c>
      <c r="I234" s="211" t="s">
        <v>535</v>
      </c>
      <c r="J234" s="212"/>
      <c r="K234" s="231"/>
      <c r="V234" s="213">
        <f>B234</f>
        <v>-9.4700000000000006</v>
      </c>
      <c r="Y234" s="213">
        <f t="shared" si="19"/>
        <v>0</v>
      </c>
    </row>
    <row r="235" spans="1:25" hidden="1" outlineLevel="1" x14ac:dyDescent="0.25">
      <c r="A235" s="232">
        <v>41627</v>
      </c>
      <c r="B235" s="233">
        <v>156.1</v>
      </c>
      <c r="C235" s="234" t="s">
        <v>457</v>
      </c>
      <c r="D235" s="234"/>
      <c r="E235" s="234"/>
      <c r="F235" s="235"/>
      <c r="G235" s="236"/>
      <c r="H235" s="237">
        <f t="shared" si="20"/>
        <v>34826.769999999982</v>
      </c>
      <c r="I235" s="211" t="s">
        <v>656</v>
      </c>
      <c r="J235" s="212"/>
      <c r="K235" s="231"/>
      <c r="N235" s="213">
        <f>B235</f>
        <v>156.1</v>
      </c>
      <c r="Y235" s="213">
        <f t="shared" si="19"/>
        <v>0</v>
      </c>
    </row>
    <row r="236" spans="1:25" hidden="1" outlineLevel="1" x14ac:dyDescent="0.25">
      <c r="A236" s="232">
        <v>41627</v>
      </c>
      <c r="B236" s="233">
        <v>921.6</v>
      </c>
      <c r="C236" s="234" t="s">
        <v>457</v>
      </c>
      <c r="D236" s="234"/>
      <c r="E236" s="234"/>
      <c r="F236" s="235"/>
      <c r="G236" s="236"/>
      <c r="H236" s="237">
        <f t="shared" si="20"/>
        <v>35748.369999999981</v>
      </c>
      <c r="I236" s="211" t="s">
        <v>657</v>
      </c>
      <c r="J236" s="212"/>
      <c r="K236" s="231"/>
      <c r="N236" s="213">
        <v>360</v>
      </c>
      <c r="U236" s="213">
        <v>561.6</v>
      </c>
      <c r="Y236" s="213">
        <f t="shared" si="19"/>
        <v>0</v>
      </c>
    </row>
    <row r="237" spans="1:25" ht="15.75" hidden="1" outlineLevel="1" thickBot="1" x14ac:dyDescent="0.3">
      <c r="A237" s="232"/>
      <c r="B237" s="233"/>
      <c r="C237" s="234"/>
      <c r="D237" s="234"/>
      <c r="E237" s="234"/>
      <c r="F237" s="235"/>
      <c r="G237" s="236"/>
      <c r="H237" s="237">
        <f t="shared" si="20"/>
        <v>35748.369999999981</v>
      </c>
      <c r="I237" s="211"/>
      <c r="J237" s="212"/>
      <c r="K237" s="231"/>
      <c r="Y237" s="213">
        <f t="shared" si="19"/>
        <v>0</v>
      </c>
    </row>
    <row r="238" spans="1:25" hidden="1" outlineLevel="1" x14ac:dyDescent="0.25">
      <c r="A238" s="250">
        <v>41640</v>
      </c>
      <c r="B238" s="251"/>
      <c r="C238" s="228"/>
      <c r="D238" s="228"/>
      <c r="E238" s="228"/>
      <c r="F238" s="239"/>
      <c r="G238" s="240"/>
      <c r="H238" s="237">
        <f t="shared" si="20"/>
        <v>35748.369999999981</v>
      </c>
      <c r="I238" s="211"/>
      <c r="J238" s="212"/>
      <c r="K238" s="231"/>
      <c r="Y238" s="213">
        <f t="shared" si="19"/>
        <v>0</v>
      </c>
    </row>
    <row r="239" spans="1:25" hidden="1" outlineLevel="1" x14ac:dyDescent="0.25">
      <c r="A239" s="232">
        <v>41652</v>
      </c>
      <c r="B239" s="233">
        <v>30.18</v>
      </c>
      <c r="C239" s="234" t="s">
        <v>454</v>
      </c>
      <c r="D239" s="234"/>
      <c r="E239" s="234"/>
      <c r="F239" s="235"/>
      <c r="G239" s="236"/>
      <c r="H239" s="237">
        <f t="shared" si="20"/>
        <v>35778.549999999981</v>
      </c>
      <c r="I239" s="211" t="s">
        <v>535</v>
      </c>
      <c r="J239" s="212"/>
      <c r="K239" s="231"/>
      <c r="V239" s="213">
        <f>B239</f>
        <v>30.18</v>
      </c>
      <c r="Y239" s="213">
        <f t="shared" si="19"/>
        <v>0</v>
      </c>
    </row>
    <row r="240" spans="1:25" hidden="1" outlineLevel="1" x14ac:dyDescent="0.25">
      <c r="A240" s="232">
        <v>41652</v>
      </c>
      <c r="B240" s="233">
        <v>-9.9600000000000009</v>
      </c>
      <c r="C240" s="234" t="s">
        <v>456</v>
      </c>
      <c r="D240" s="234"/>
      <c r="E240" s="234"/>
      <c r="F240" s="235"/>
      <c r="G240" s="236"/>
      <c r="H240" s="237">
        <f t="shared" si="20"/>
        <v>35768.589999999982</v>
      </c>
      <c r="I240" s="211" t="s">
        <v>535</v>
      </c>
      <c r="J240" s="212"/>
      <c r="K240" s="231"/>
      <c r="V240" s="213">
        <f>B240</f>
        <v>-9.9600000000000009</v>
      </c>
      <c r="Y240" s="213">
        <f t="shared" si="19"/>
        <v>0</v>
      </c>
    </row>
    <row r="241" spans="1:25" ht="15.75" hidden="1" outlineLevel="1" thickBot="1" x14ac:dyDescent="0.3">
      <c r="A241" s="232"/>
      <c r="B241" s="233"/>
      <c r="C241" s="234"/>
      <c r="D241" s="234"/>
      <c r="E241" s="234"/>
      <c r="F241" s="235"/>
      <c r="G241" s="236"/>
      <c r="H241" s="237">
        <f t="shared" si="20"/>
        <v>35768.589999999982</v>
      </c>
      <c r="I241" s="211"/>
      <c r="J241" s="212"/>
      <c r="K241" s="231"/>
      <c r="Y241" s="213">
        <f t="shared" si="19"/>
        <v>0</v>
      </c>
    </row>
    <row r="242" spans="1:25" hidden="1" outlineLevel="1" x14ac:dyDescent="0.25">
      <c r="A242" s="250">
        <v>41681</v>
      </c>
      <c r="B242" s="251"/>
      <c r="C242" s="228"/>
      <c r="D242" s="228"/>
      <c r="E242" s="228"/>
      <c r="F242" s="239"/>
      <c r="G242" s="240"/>
      <c r="H242" s="237">
        <f t="shared" si="20"/>
        <v>35768.589999999982</v>
      </c>
      <c r="I242" s="211"/>
      <c r="J242" s="212"/>
      <c r="K242" s="231"/>
      <c r="Y242" s="213">
        <f t="shared" si="19"/>
        <v>0</v>
      </c>
    </row>
    <row r="243" spans="1:25" hidden="1" outlineLevel="1" x14ac:dyDescent="0.25">
      <c r="A243" s="232">
        <v>41682</v>
      </c>
      <c r="B243" s="233">
        <v>-255.26</v>
      </c>
      <c r="C243" s="234" t="s">
        <v>658</v>
      </c>
      <c r="D243" s="234"/>
      <c r="E243" s="234"/>
      <c r="F243" s="235"/>
      <c r="G243" s="236"/>
      <c r="H243" s="237">
        <f t="shared" si="20"/>
        <v>35513.32999999998</v>
      </c>
      <c r="I243" s="211" t="s">
        <v>659</v>
      </c>
      <c r="J243" s="212">
        <v>-15.03</v>
      </c>
      <c r="K243" s="231"/>
      <c r="Y243" s="213">
        <f t="shared" si="19"/>
        <v>-240.23</v>
      </c>
    </row>
    <row r="244" spans="1:25" hidden="1" outlineLevel="1" x14ac:dyDescent="0.25">
      <c r="A244" s="232">
        <v>41683</v>
      </c>
      <c r="B244" s="233">
        <v>30.37</v>
      </c>
      <c r="C244" s="234" t="s">
        <v>454</v>
      </c>
      <c r="D244" s="234"/>
      <c r="E244" s="234"/>
      <c r="F244" s="235"/>
      <c r="G244" s="236"/>
      <c r="H244" s="237">
        <f t="shared" si="20"/>
        <v>35543.699999999983</v>
      </c>
      <c r="I244" s="211" t="s">
        <v>535</v>
      </c>
      <c r="J244" s="212"/>
      <c r="K244" s="231"/>
      <c r="V244" s="213">
        <f>B244</f>
        <v>30.37</v>
      </c>
      <c r="Y244" s="213">
        <f t="shared" si="19"/>
        <v>0</v>
      </c>
    </row>
    <row r="245" spans="1:25" hidden="1" outlineLevel="1" x14ac:dyDescent="0.25">
      <c r="A245" s="232">
        <v>41683</v>
      </c>
      <c r="B245" s="233">
        <v>-10.02</v>
      </c>
      <c r="C245" s="234" t="s">
        <v>456</v>
      </c>
      <c r="D245" s="234"/>
      <c r="E245" s="234"/>
      <c r="F245" s="235"/>
      <c r="G245" s="236"/>
      <c r="H245" s="237">
        <f t="shared" si="20"/>
        <v>35533.679999999986</v>
      </c>
      <c r="I245" s="211" t="s">
        <v>535</v>
      </c>
      <c r="J245" s="212"/>
      <c r="K245" s="231"/>
      <c r="V245" s="213">
        <f>B245</f>
        <v>-10.02</v>
      </c>
      <c r="Y245" s="213">
        <f t="shared" si="19"/>
        <v>0</v>
      </c>
    </row>
    <row r="246" spans="1:25" hidden="1" outlineLevel="1" x14ac:dyDescent="0.25">
      <c r="A246" s="232">
        <v>41711</v>
      </c>
      <c r="B246" s="233">
        <v>27.26</v>
      </c>
      <c r="C246" s="234" t="s">
        <v>454</v>
      </c>
      <c r="D246" s="234"/>
      <c r="E246" s="234"/>
      <c r="F246" s="235"/>
      <c r="G246" s="236"/>
      <c r="H246" s="237">
        <f t="shared" si="20"/>
        <v>35560.939999999988</v>
      </c>
      <c r="I246" s="211" t="s">
        <v>535</v>
      </c>
      <c r="J246" s="212"/>
      <c r="K246" s="231"/>
      <c r="V246" s="213">
        <f>B246</f>
        <v>27.26</v>
      </c>
      <c r="Y246" s="213">
        <f t="shared" si="19"/>
        <v>0</v>
      </c>
    </row>
    <row r="247" spans="1:25" hidden="1" outlineLevel="1" x14ac:dyDescent="0.25">
      <c r="A247" s="232">
        <v>41711</v>
      </c>
      <c r="B247" s="233">
        <v>-9</v>
      </c>
      <c r="C247" s="234" t="s">
        <v>456</v>
      </c>
      <c r="D247" s="234"/>
      <c r="E247" s="234"/>
      <c r="F247" s="235"/>
      <c r="G247" s="236"/>
      <c r="H247" s="237">
        <f t="shared" si="20"/>
        <v>35551.939999999988</v>
      </c>
      <c r="I247" s="211" t="s">
        <v>535</v>
      </c>
      <c r="J247" s="212"/>
      <c r="K247" s="231"/>
      <c r="V247" s="213">
        <f>B247</f>
        <v>-9</v>
      </c>
      <c r="Y247" s="213">
        <f t="shared" si="19"/>
        <v>0</v>
      </c>
    </row>
    <row r="248" spans="1:25" hidden="1" outlineLevel="1" x14ac:dyDescent="0.25">
      <c r="A248" s="232">
        <v>41718</v>
      </c>
      <c r="B248" s="233">
        <v>18</v>
      </c>
      <c r="C248" s="234" t="s">
        <v>660</v>
      </c>
      <c r="D248" s="234"/>
      <c r="E248" s="234"/>
      <c r="F248" s="235"/>
      <c r="G248" s="236"/>
      <c r="H248" s="237">
        <f t="shared" si="20"/>
        <v>35569.939999999988</v>
      </c>
      <c r="I248" s="211" t="s">
        <v>324</v>
      </c>
      <c r="J248" s="212"/>
      <c r="K248" s="231">
        <f t="shared" ref="K248:K293" si="21">B248</f>
        <v>18</v>
      </c>
      <c r="Y248" s="213">
        <f t="shared" si="19"/>
        <v>0</v>
      </c>
    </row>
    <row r="249" spans="1:25" hidden="1" outlineLevel="1" x14ac:dyDescent="0.25">
      <c r="A249" s="232">
        <v>41718</v>
      </c>
      <c r="B249" s="233">
        <v>36</v>
      </c>
      <c r="C249" s="234" t="s">
        <v>661</v>
      </c>
      <c r="D249" s="234"/>
      <c r="E249" s="234"/>
      <c r="F249" s="235"/>
      <c r="G249" s="236"/>
      <c r="H249" s="237">
        <f t="shared" si="20"/>
        <v>35605.939999999988</v>
      </c>
      <c r="I249" s="211" t="s">
        <v>535</v>
      </c>
      <c r="J249" s="212"/>
      <c r="K249" s="231">
        <f t="shared" si="21"/>
        <v>36</v>
      </c>
      <c r="Y249" s="213">
        <f t="shared" si="19"/>
        <v>0</v>
      </c>
    </row>
    <row r="250" spans="1:25" hidden="1" outlineLevel="1" x14ac:dyDescent="0.25">
      <c r="A250" s="232">
        <v>41718</v>
      </c>
      <c r="B250" s="233">
        <v>54</v>
      </c>
      <c r="C250" s="234" t="s">
        <v>662</v>
      </c>
      <c r="D250" s="234"/>
      <c r="E250" s="234"/>
      <c r="F250" s="235"/>
      <c r="G250" s="236"/>
      <c r="H250" s="237">
        <f t="shared" si="20"/>
        <v>35659.939999999988</v>
      </c>
      <c r="I250" s="211" t="s">
        <v>535</v>
      </c>
      <c r="J250" s="212"/>
      <c r="K250" s="231">
        <f t="shared" si="21"/>
        <v>54</v>
      </c>
      <c r="Y250" s="213">
        <f t="shared" si="19"/>
        <v>0</v>
      </c>
    </row>
    <row r="251" spans="1:25" hidden="1" outlineLevel="1" x14ac:dyDescent="0.25">
      <c r="A251" s="232">
        <v>41719</v>
      </c>
      <c r="B251" s="233">
        <v>18</v>
      </c>
      <c r="C251" s="234" t="s">
        <v>663</v>
      </c>
      <c r="D251" s="234"/>
      <c r="E251" s="234"/>
      <c r="F251" s="235"/>
      <c r="G251" s="236"/>
      <c r="H251" s="237">
        <f t="shared" si="20"/>
        <v>35677.939999999988</v>
      </c>
      <c r="I251" s="211" t="s">
        <v>535</v>
      </c>
      <c r="J251" s="212"/>
      <c r="K251" s="231">
        <f t="shared" si="21"/>
        <v>18</v>
      </c>
      <c r="Y251" s="213">
        <f t="shared" si="19"/>
        <v>0</v>
      </c>
    </row>
    <row r="252" spans="1:25" hidden="1" outlineLevel="1" x14ac:dyDescent="0.25">
      <c r="A252" s="232">
        <v>41719</v>
      </c>
      <c r="B252" s="233">
        <v>36</v>
      </c>
      <c r="C252" s="234" t="s">
        <v>664</v>
      </c>
      <c r="D252" s="234"/>
      <c r="E252" s="234"/>
      <c r="F252" s="235"/>
      <c r="G252" s="236"/>
      <c r="H252" s="237">
        <f t="shared" si="20"/>
        <v>35713.939999999988</v>
      </c>
      <c r="I252" s="211" t="s">
        <v>535</v>
      </c>
      <c r="J252" s="212"/>
      <c r="K252" s="231">
        <f t="shared" si="21"/>
        <v>36</v>
      </c>
      <c r="Y252" s="213">
        <f t="shared" si="19"/>
        <v>0</v>
      </c>
    </row>
    <row r="253" spans="1:25" hidden="1" outlineLevel="1" x14ac:dyDescent="0.25">
      <c r="A253" s="232">
        <v>41722</v>
      </c>
      <c r="B253" s="233">
        <v>-115</v>
      </c>
      <c r="C253" s="234" t="s">
        <v>665</v>
      </c>
      <c r="D253" s="234"/>
      <c r="E253" s="234"/>
      <c r="F253" s="235"/>
      <c r="G253" s="236"/>
      <c r="H253" s="237">
        <f t="shared" si="20"/>
        <v>35598.939999999988</v>
      </c>
      <c r="I253" s="211" t="s">
        <v>666</v>
      </c>
      <c r="J253" s="212"/>
      <c r="K253" s="231">
        <f t="shared" si="21"/>
        <v>-115</v>
      </c>
      <c r="Y253" s="213">
        <f t="shared" si="19"/>
        <v>0</v>
      </c>
    </row>
    <row r="254" spans="1:25" hidden="1" outlineLevel="1" x14ac:dyDescent="0.25">
      <c r="A254" s="232">
        <v>41722</v>
      </c>
      <c r="B254" s="233">
        <v>18</v>
      </c>
      <c r="C254" s="234" t="s">
        <v>667</v>
      </c>
      <c r="D254" s="234"/>
      <c r="E254" s="234"/>
      <c r="F254" s="235"/>
      <c r="G254" s="236"/>
      <c r="H254" s="237">
        <f t="shared" si="20"/>
        <v>35616.939999999988</v>
      </c>
      <c r="I254" s="211" t="s">
        <v>535</v>
      </c>
      <c r="J254" s="212"/>
      <c r="K254" s="231">
        <f t="shared" si="21"/>
        <v>18</v>
      </c>
      <c r="Y254" s="213">
        <f t="shared" si="19"/>
        <v>0</v>
      </c>
    </row>
    <row r="255" spans="1:25" hidden="1" outlineLevel="1" x14ac:dyDescent="0.25">
      <c r="A255" s="232">
        <v>41722</v>
      </c>
      <c r="B255" s="233">
        <v>18</v>
      </c>
      <c r="C255" s="234" t="s">
        <v>668</v>
      </c>
      <c r="D255" s="234"/>
      <c r="E255" s="234"/>
      <c r="F255" s="235"/>
      <c r="G255" s="236"/>
      <c r="H255" s="237">
        <f t="shared" si="20"/>
        <v>35634.939999999988</v>
      </c>
      <c r="I255" s="211" t="s">
        <v>535</v>
      </c>
      <c r="J255" s="212"/>
      <c r="K255" s="231">
        <f t="shared" si="21"/>
        <v>18</v>
      </c>
      <c r="Y255" s="213">
        <f t="shared" si="19"/>
        <v>0</v>
      </c>
    </row>
    <row r="256" spans="1:25" hidden="1" outlineLevel="1" x14ac:dyDescent="0.25">
      <c r="A256" s="232">
        <v>41722</v>
      </c>
      <c r="B256" s="233">
        <v>36</v>
      </c>
      <c r="C256" s="234" t="s">
        <v>669</v>
      </c>
      <c r="D256" s="234"/>
      <c r="E256" s="234"/>
      <c r="F256" s="235"/>
      <c r="G256" s="236"/>
      <c r="H256" s="237">
        <f t="shared" si="20"/>
        <v>35670.939999999988</v>
      </c>
      <c r="I256" s="211" t="s">
        <v>535</v>
      </c>
      <c r="J256" s="212"/>
      <c r="K256" s="231">
        <f t="shared" si="21"/>
        <v>36</v>
      </c>
      <c r="Y256" s="213">
        <f t="shared" si="19"/>
        <v>0</v>
      </c>
    </row>
    <row r="257" spans="1:25" hidden="1" outlineLevel="1" x14ac:dyDescent="0.25">
      <c r="A257" s="232">
        <v>41722</v>
      </c>
      <c r="B257" s="233">
        <v>36</v>
      </c>
      <c r="C257" s="234" t="s">
        <v>670</v>
      </c>
      <c r="D257" s="234"/>
      <c r="E257" s="234"/>
      <c r="F257" s="235"/>
      <c r="G257" s="236"/>
      <c r="H257" s="237">
        <f t="shared" si="20"/>
        <v>35706.939999999988</v>
      </c>
      <c r="I257" s="211" t="s">
        <v>535</v>
      </c>
      <c r="J257" s="212"/>
      <c r="K257" s="231">
        <f t="shared" si="21"/>
        <v>36</v>
      </c>
      <c r="Y257" s="213">
        <f t="shared" si="19"/>
        <v>0</v>
      </c>
    </row>
    <row r="258" spans="1:25" hidden="1" outlineLevel="1" x14ac:dyDescent="0.25">
      <c r="A258" s="232">
        <v>41722</v>
      </c>
      <c r="B258" s="233">
        <v>36</v>
      </c>
      <c r="C258" s="234" t="s">
        <v>671</v>
      </c>
      <c r="D258" s="234"/>
      <c r="E258" s="234"/>
      <c r="F258" s="235"/>
      <c r="G258" s="236"/>
      <c r="H258" s="237">
        <f t="shared" si="20"/>
        <v>35742.939999999988</v>
      </c>
      <c r="I258" s="211" t="s">
        <v>535</v>
      </c>
      <c r="J258" s="212"/>
      <c r="K258" s="231">
        <f t="shared" si="21"/>
        <v>36</v>
      </c>
      <c r="Y258" s="213">
        <f t="shared" si="19"/>
        <v>0</v>
      </c>
    </row>
    <row r="259" spans="1:25" hidden="1" outlineLevel="1" x14ac:dyDescent="0.25">
      <c r="A259" s="232">
        <v>41723</v>
      </c>
      <c r="B259" s="233">
        <v>18</v>
      </c>
      <c r="C259" s="234" t="s">
        <v>672</v>
      </c>
      <c r="D259" s="234"/>
      <c r="E259" s="234"/>
      <c r="F259" s="235"/>
      <c r="G259" s="236"/>
      <c r="H259" s="237">
        <f t="shared" si="20"/>
        <v>35760.939999999988</v>
      </c>
      <c r="I259" s="211" t="s">
        <v>535</v>
      </c>
      <c r="J259" s="212"/>
      <c r="K259" s="231">
        <f t="shared" si="21"/>
        <v>18</v>
      </c>
      <c r="Y259" s="213">
        <f t="shared" si="19"/>
        <v>0</v>
      </c>
    </row>
    <row r="260" spans="1:25" hidden="1" outlineLevel="1" x14ac:dyDescent="0.25">
      <c r="A260" s="232">
        <v>41723</v>
      </c>
      <c r="B260" s="233">
        <v>18</v>
      </c>
      <c r="C260" s="234" t="s">
        <v>673</v>
      </c>
      <c r="D260" s="234"/>
      <c r="E260" s="234"/>
      <c r="F260" s="235"/>
      <c r="G260" s="236"/>
      <c r="H260" s="237">
        <f t="shared" si="20"/>
        <v>35778.939999999988</v>
      </c>
      <c r="I260" s="211" t="s">
        <v>535</v>
      </c>
      <c r="J260" s="212"/>
      <c r="K260" s="231">
        <f t="shared" si="21"/>
        <v>18</v>
      </c>
      <c r="Y260" s="213">
        <f t="shared" si="19"/>
        <v>0</v>
      </c>
    </row>
    <row r="261" spans="1:25" hidden="1" outlineLevel="1" x14ac:dyDescent="0.25">
      <c r="A261" s="232">
        <v>41723</v>
      </c>
      <c r="B261" s="233">
        <v>18</v>
      </c>
      <c r="C261" s="234" t="s">
        <v>674</v>
      </c>
      <c r="D261" s="234"/>
      <c r="E261" s="234"/>
      <c r="F261" s="235"/>
      <c r="G261" s="236"/>
      <c r="H261" s="237">
        <f t="shared" si="20"/>
        <v>35796.939999999988</v>
      </c>
      <c r="I261" s="211" t="s">
        <v>535</v>
      </c>
      <c r="J261" s="212"/>
      <c r="K261" s="231">
        <f t="shared" si="21"/>
        <v>18</v>
      </c>
      <c r="Y261" s="213">
        <f t="shared" si="19"/>
        <v>0</v>
      </c>
    </row>
    <row r="262" spans="1:25" hidden="1" outlineLevel="1" x14ac:dyDescent="0.25">
      <c r="A262" s="232">
        <v>41723</v>
      </c>
      <c r="B262" s="233">
        <v>18</v>
      </c>
      <c r="C262" s="234" t="s">
        <v>675</v>
      </c>
      <c r="D262" s="234"/>
      <c r="E262" s="234"/>
      <c r="F262" s="235"/>
      <c r="G262" s="236"/>
      <c r="H262" s="237">
        <f t="shared" si="20"/>
        <v>35814.939999999988</v>
      </c>
      <c r="I262" s="211" t="s">
        <v>535</v>
      </c>
      <c r="J262" s="212"/>
      <c r="K262" s="231">
        <f t="shared" si="21"/>
        <v>18</v>
      </c>
      <c r="Y262" s="213">
        <f t="shared" si="19"/>
        <v>0</v>
      </c>
    </row>
    <row r="263" spans="1:25" hidden="1" outlineLevel="1" x14ac:dyDescent="0.25">
      <c r="A263" s="232">
        <v>41723</v>
      </c>
      <c r="B263" s="233">
        <v>18</v>
      </c>
      <c r="C263" s="234" t="s">
        <v>676</v>
      </c>
      <c r="D263" s="234"/>
      <c r="E263" s="234"/>
      <c r="F263" s="235"/>
      <c r="G263" s="236"/>
      <c r="H263" s="237">
        <f t="shared" si="20"/>
        <v>35832.939999999988</v>
      </c>
      <c r="I263" s="211" t="s">
        <v>535</v>
      </c>
      <c r="J263" s="212"/>
      <c r="K263" s="231">
        <f t="shared" si="21"/>
        <v>18</v>
      </c>
      <c r="Y263" s="213">
        <f t="shared" si="19"/>
        <v>0</v>
      </c>
    </row>
    <row r="264" spans="1:25" hidden="1" outlineLevel="1" x14ac:dyDescent="0.25">
      <c r="A264" s="232">
        <v>41723</v>
      </c>
      <c r="B264" s="233">
        <v>18</v>
      </c>
      <c r="C264" s="234" t="s">
        <v>677</v>
      </c>
      <c r="D264" s="234"/>
      <c r="E264" s="234"/>
      <c r="F264" s="235"/>
      <c r="G264" s="236"/>
      <c r="H264" s="237">
        <f t="shared" si="20"/>
        <v>35850.939999999988</v>
      </c>
      <c r="I264" s="211" t="s">
        <v>535</v>
      </c>
      <c r="J264" s="212"/>
      <c r="K264" s="231">
        <f t="shared" si="21"/>
        <v>18</v>
      </c>
      <c r="Y264" s="213">
        <f t="shared" si="19"/>
        <v>0</v>
      </c>
    </row>
    <row r="265" spans="1:25" ht="15.75" hidden="1" outlineLevel="1" thickBot="1" x14ac:dyDescent="0.3">
      <c r="A265" s="267">
        <v>41723</v>
      </c>
      <c r="B265" s="268">
        <v>30</v>
      </c>
      <c r="C265" s="269" t="s">
        <v>678</v>
      </c>
      <c r="D265" s="234"/>
      <c r="E265" s="234"/>
      <c r="F265" s="235"/>
      <c r="G265" s="236"/>
      <c r="H265" s="237">
        <f t="shared" si="20"/>
        <v>35880.939999999988</v>
      </c>
      <c r="I265" s="211" t="s">
        <v>535</v>
      </c>
      <c r="J265" s="212"/>
      <c r="K265" s="231">
        <f t="shared" si="21"/>
        <v>30</v>
      </c>
      <c r="Y265" s="213">
        <f t="shared" si="19"/>
        <v>0</v>
      </c>
    </row>
    <row r="266" spans="1:25" hidden="1" outlineLevel="1" x14ac:dyDescent="0.25">
      <c r="A266" s="270">
        <v>41723</v>
      </c>
      <c r="B266" s="253">
        <v>36</v>
      </c>
      <c r="C266" s="238" t="s">
        <v>679</v>
      </c>
      <c r="D266" s="238"/>
      <c r="E266" s="238"/>
      <c r="F266" s="239"/>
      <c r="G266" s="240"/>
      <c r="H266" s="237">
        <f t="shared" si="20"/>
        <v>35916.939999999988</v>
      </c>
      <c r="I266" s="211" t="s">
        <v>535</v>
      </c>
      <c r="J266" s="212"/>
      <c r="K266" s="231">
        <f t="shared" si="21"/>
        <v>36</v>
      </c>
      <c r="Y266" s="213">
        <f t="shared" si="19"/>
        <v>0</v>
      </c>
    </row>
    <row r="267" spans="1:25" hidden="1" outlineLevel="1" x14ac:dyDescent="0.25">
      <c r="A267" s="232">
        <v>41723</v>
      </c>
      <c r="B267" s="233">
        <v>36</v>
      </c>
      <c r="C267" s="234" t="s">
        <v>680</v>
      </c>
      <c r="D267" s="234"/>
      <c r="E267" s="234"/>
      <c r="F267" s="235"/>
      <c r="G267" s="236"/>
      <c r="H267" s="237">
        <f t="shared" si="20"/>
        <v>35952.939999999988</v>
      </c>
      <c r="I267" s="211" t="s">
        <v>535</v>
      </c>
      <c r="J267" s="212"/>
      <c r="K267" s="231">
        <f t="shared" si="21"/>
        <v>36</v>
      </c>
      <c r="Y267" s="213">
        <f t="shared" si="19"/>
        <v>0</v>
      </c>
    </row>
    <row r="268" spans="1:25" hidden="1" outlineLevel="1" x14ac:dyDescent="0.25">
      <c r="A268" s="232">
        <v>41723</v>
      </c>
      <c r="B268" s="233">
        <v>36</v>
      </c>
      <c r="C268" s="234" t="s">
        <v>681</v>
      </c>
      <c r="D268" s="234"/>
      <c r="E268" s="234"/>
      <c r="F268" s="235"/>
      <c r="G268" s="236"/>
      <c r="H268" s="237">
        <f t="shared" si="20"/>
        <v>35988.939999999988</v>
      </c>
      <c r="I268" s="211" t="s">
        <v>535</v>
      </c>
      <c r="J268" s="212"/>
      <c r="K268" s="231">
        <f t="shared" si="21"/>
        <v>36</v>
      </c>
      <c r="Y268" s="213">
        <f t="shared" si="19"/>
        <v>0</v>
      </c>
    </row>
    <row r="269" spans="1:25" hidden="1" outlineLevel="1" x14ac:dyDescent="0.25">
      <c r="A269" s="232">
        <v>41723</v>
      </c>
      <c r="B269" s="233">
        <v>36</v>
      </c>
      <c r="C269" s="234" t="s">
        <v>682</v>
      </c>
      <c r="D269" s="234"/>
      <c r="E269" s="234"/>
      <c r="F269" s="235"/>
      <c r="G269" s="236"/>
      <c r="H269" s="237">
        <f t="shared" si="20"/>
        <v>36024.939999999988</v>
      </c>
      <c r="I269" s="211" t="s">
        <v>535</v>
      </c>
      <c r="J269" s="212"/>
      <c r="K269" s="231">
        <f t="shared" si="21"/>
        <v>36</v>
      </c>
      <c r="U269" s="255"/>
      <c r="Y269" s="213">
        <f t="shared" si="19"/>
        <v>0</v>
      </c>
    </row>
    <row r="270" spans="1:25" hidden="1" outlineLevel="1" x14ac:dyDescent="0.25">
      <c r="A270" s="232">
        <v>41723</v>
      </c>
      <c r="B270" s="233">
        <v>36</v>
      </c>
      <c r="C270" s="234" t="s">
        <v>683</v>
      </c>
      <c r="D270" s="234"/>
      <c r="E270" s="234"/>
      <c r="F270" s="235"/>
      <c r="G270" s="236"/>
      <c r="H270" s="237">
        <f t="shared" si="20"/>
        <v>36060.939999999988</v>
      </c>
      <c r="I270" s="211" t="s">
        <v>535</v>
      </c>
      <c r="J270" s="212"/>
      <c r="K270" s="231">
        <f t="shared" si="21"/>
        <v>36</v>
      </c>
      <c r="Y270" s="213">
        <f t="shared" si="19"/>
        <v>0</v>
      </c>
    </row>
    <row r="271" spans="1:25" hidden="1" outlineLevel="1" x14ac:dyDescent="0.25">
      <c r="A271" s="232">
        <v>41723</v>
      </c>
      <c r="B271" s="233">
        <v>36</v>
      </c>
      <c r="C271" s="234" t="s">
        <v>684</v>
      </c>
      <c r="D271" s="234"/>
      <c r="E271" s="234"/>
      <c r="F271" s="235"/>
      <c r="G271" s="236"/>
      <c r="H271" s="237">
        <f t="shared" si="20"/>
        <v>36096.939999999988</v>
      </c>
      <c r="I271" s="211" t="s">
        <v>535</v>
      </c>
      <c r="J271" s="212"/>
      <c r="K271" s="231">
        <f t="shared" si="21"/>
        <v>36</v>
      </c>
      <c r="Y271" s="213">
        <f t="shared" si="19"/>
        <v>0</v>
      </c>
    </row>
    <row r="272" spans="1:25" hidden="1" outlineLevel="1" x14ac:dyDescent="0.25">
      <c r="A272" s="232">
        <v>41723</v>
      </c>
      <c r="B272" s="233">
        <v>36</v>
      </c>
      <c r="C272" s="234" t="s">
        <v>685</v>
      </c>
      <c r="D272" s="234"/>
      <c r="E272" s="234"/>
      <c r="F272" s="235"/>
      <c r="G272" s="236"/>
      <c r="H272" s="237">
        <f t="shared" si="20"/>
        <v>36132.939999999988</v>
      </c>
      <c r="I272" s="211" t="s">
        <v>535</v>
      </c>
      <c r="J272" s="212"/>
      <c r="K272" s="231">
        <f t="shared" si="21"/>
        <v>36</v>
      </c>
      <c r="Y272" s="213">
        <f t="shared" si="19"/>
        <v>0</v>
      </c>
    </row>
    <row r="273" spans="1:25" hidden="1" outlineLevel="1" x14ac:dyDescent="0.25">
      <c r="A273" s="232">
        <v>41723</v>
      </c>
      <c r="B273" s="233">
        <v>36</v>
      </c>
      <c r="C273" s="234" t="s">
        <v>686</v>
      </c>
      <c r="D273" s="234"/>
      <c r="E273" s="234"/>
      <c r="F273" s="235"/>
      <c r="G273" s="236"/>
      <c r="H273" s="237">
        <f t="shared" si="20"/>
        <v>36168.939999999988</v>
      </c>
      <c r="I273" s="211" t="s">
        <v>535</v>
      </c>
      <c r="J273" s="212"/>
      <c r="K273" s="231">
        <f t="shared" si="21"/>
        <v>36</v>
      </c>
      <c r="Y273" s="213">
        <f t="shared" si="19"/>
        <v>0</v>
      </c>
    </row>
    <row r="274" spans="1:25" hidden="1" outlineLevel="1" x14ac:dyDescent="0.25">
      <c r="A274" s="232">
        <v>41723</v>
      </c>
      <c r="B274" s="233">
        <v>36</v>
      </c>
      <c r="C274" s="234" t="s">
        <v>687</v>
      </c>
      <c r="D274" s="234"/>
      <c r="E274" s="234"/>
      <c r="F274" s="235"/>
      <c r="G274" s="236"/>
      <c r="H274" s="237">
        <f t="shared" si="20"/>
        <v>36204.939999999988</v>
      </c>
      <c r="I274" s="211" t="s">
        <v>535</v>
      </c>
      <c r="J274" s="212"/>
      <c r="K274" s="231">
        <f t="shared" si="21"/>
        <v>36</v>
      </c>
      <c r="Y274" s="213">
        <f t="shared" si="19"/>
        <v>0</v>
      </c>
    </row>
    <row r="275" spans="1:25" hidden="1" outlineLevel="1" x14ac:dyDescent="0.25">
      <c r="A275" s="232">
        <v>41723</v>
      </c>
      <c r="B275" s="233">
        <v>36</v>
      </c>
      <c r="C275" s="234" t="s">
        <v>688</v>
      </c>
      <c r="D275" s="234"/>
      <c r="E275" s="234"/>
      <c r="F275" s="235"/>
      <c r="G275" s="236"/>
      <c r="H275" s="237">
        <f t="shared" si="20"/>
        <v>36240.939999999988</v>
      </c>
      <c r="I275" s="211" t="s">
        <v>535</v>
      </c>
      <c r="J275" s="212"/>
      <c r="K275" s="231">
        <f t="shared" si="21"/>
        <v>36</v>
      </c>
      <c r="Y275" s="213">
        <f t="shared" si="19"/>
        <v>0</v>
      </c>
    </row>
    <row r="276" spans="1:25" hidden="1" outlineLevel="1" x14ac:dyDescent="0.25">
      <c r="A276" s="264">
        <v>41723</v>
      </c>
      <c r="B276" s="265">
        <v>46</v>
      </c>
      <c r="C276" s="266" t="s">
        <v>689</v>
      </c>
      <c r="D276" s="266"/>
      <c r="E276" s="266"/>
      <c r="F276" s="235"/>
      <c r="G276" s="236"/>
      <c r="H276" s="237">
        <f t="shared" si="20"/>
        <v>36286.939999999988</v>
      </c>
      <c r="I276" s="211" t="s">
        <v>535</v>
      </c>
      <c r="J276" s="212"/>
      <c r="K276" s="231">
        <f t="shared" si="21"/>
        <v>46</v>
      </c>
      <c r="Y276" s="213">
        <f t="shared" si="19"/>
        <v>0</v>
      </c>
    </row>
    <row r="277" spans="1:25" hidden="1" outlineLevel="1" x14ac:dyDescent="0.25">
      <c r="A277" s="232">
        <v>41723</v>
      </c>
      <c r="B277" s="233">
        <v>72</v>
      </c>
      <c r="C277" s="234" t="s">
        <v>690</v>
      </c>
      <c r="D277" s="234"/>
      <c r="E277" s="234"/>
      <c r="F277" s="235"/>
      <c r="G277" s="236"/>
      <c r="H277" s="237">
        <f t="shared" si="20"/>
        <v>36358.939999999988</v>
      </c>
      <c r="I277" s="211" t="s">
        <v>535</v>
      </c>
      <c r="J277" s="212"/>
      <c r="K277" s="231">
        <f t="shared" si="21"/>
        <v>72</v>
      </c>
      <c r="Y277" s="213">
        <f t="shared" si="19"/>
        <v>0</v>
      </c>
    </row>
    <row r="278" spans="1:25" hidden="1" outlineLevel="1" x14ac:dyDescent="0.25">
      <c r="A278" s="232">
        <v>41724</v>
      </c>
      <c r="B278" s="233">
        <v>10</v>
      </c>
      <c r="C278" s="234" t="s">
        <v>691</v>
      </c>
      <c r="D278" s="234"/>
      <c r="E278" s="234"/>
      <c r="F278" s="235"/>
      <c r="G278" s="236"/>
      <c r="H278" s="237">
        <f t="shared" si="20"/>
        <v>36368.939999999988</v>
      </c>
      <c r="I278" s="211" t="s">
        <v>535</v>
      </c>
      <c r="J278" s="212"/>
      <c r="K278" s="231">
        <f t="shared" si="21"/>
        <v>10</v>
      </c>
    </row>
    <row r="279" spans="1:25" hidden="1" outlineLevel="1" x14ac:dyDescent="0.25">
      <c r="A279" s="232">
        <v>41724</v>
      </c>
      <c r="B279" s="233">
        <v>18</v>
      </c>
      <c r="C279" s="234" t="s">
        <v>692</v>
      </c>
      <c r="D279" s="234"/>
      <c r="E279" s="234"/>
      <c r="F279" s="235"/>
      <c r="G279" s="236"/>
      <c r="H279" s="237">
        <f t="shared" si="20"/>
        <v>36386.939999999988</v>
      </c>
      <c r="I279" s="211" t="s">
        <v>535</v>
      </c>
      <c r="J279" s="212"/>
      <c r="K279" s="231">
        <f t="shared" si="21"/>
        <v>18</v>
      </c>
    </row>
    <row r="280" spans="1:25" hidden="1" outlineLevel="1" x14ac:dyDescent="0.25">
      <c r="A280" s="232">
        <v>41724</v>
      </c>
      <c r="B280" s="233">
        <v>18</v>
      </c>
      <c r="C280" s="234" t="s">
        <v>693</v>
      </c>
      <c r="D280" s="234"/>
      <c r="E280" s="234"/>
      <c r="F280" s="235"/>
      <c r="G280" s="236"/>
      <c r="H280" s="237">
        <f t="shared" si="20"/>
        <v>36404.939999999988</v>
      </c>
      <c r="I280" s="211" t="s">
        <v>535</v>
      </c>
      <c r="J280" s="212"/>
      <c r="K280" s="231">
        <f t="shared" si="21"/>
        <v>18</v>
      </c>
    </row>
    <row r="281" spans="1:25" hidden="1" outlineLevel="1" x14ac:dyDescent="0.25">
      <c r="A281" s="232">
        <v>41724</v>
      </c>
      <c r="B281" s="233">
        <v>18</v>
      </c>
      <c r="C281" s="234" t="s">
        <v>694</v>
      </c>
      <c r="D281" s="234"/>
      <c r="E281" s="234"/>
      <c r="F281" s="235"/>
      <c r="G281" s="236"/>
      <c r="H281" s="237">
        <f t="shared" si="20"/>
        <v>36422.939999999988</v>
      </c>
      <c r="I281" s="211" t="s">
        <v>535</v>
      </c>
      <c r="J281" s="212"/>
      <c r="K281" s="231">
        <f t="shared" si="21"/>
        <v>18</v>
      </c>
    </row>
    <row r="282" spans="1:25" hidden="1" outlineLevel="1" x14ac:dyDescent="0.25">
      <c r="A282" s="232">
        <v>41724</v>
      </c>
      <c r="B282" s="233">
        <v>18</v>
      </c>
      <c r="C282" s="234" t="s">
        <v>695</v>
      </c>
      <c r="D282" s="234"/>
      <c r="E282" s="234"/>
      <c r="F282" s="235"/>
      <c r="G282" s="236"/>
      <c r="H282" s="237">
        <f t="shared" si="20"/>
        <v>36440.939999999988</v>
      </c>
      <c r="I282" s="211" t="s">
        <v>535</v>
      </c>
      <c r="J282" s="212"/>
      <c r="K282" s="231">
        <f t="shared" si="21"/>
        <v>18</v>
      </c>
    </row>
    <row r="283" spans="1:25" hidden="1" outlineLevel="1" x14ac:dyDescent="0.25">
      <c r="A283" s="232">
        <v>41724</v>
      </c>
      <c r="B283" s="233">
        <v>18</v>
      </c>
      <c r="C283" s="234" t="s">
        <v>696</v>
      </c>
      <c r="D283" s="234"/>
      <c r="E283" s="234"/>
      <c r="F283" s="235"/>
      <c r="G283" s="236"/>
      <c r="H283" s="237">
        <f t="shared" si="20"/>
        <v>36458.939999999988</v>
      </c>
      <c r="I283" s="211" t="s">
        <v>535</v>
      </c>
      <c r="J283" s="212"/>
      <c r="K283" s="231">
        <f t="shared" si="21"/>
        <v>18</v>
      </c>
      <c r="Y283" s="213">
        <f t="shared" ref="Y283:Y291" si="22">B283-SUM(J283:W283)</f>
        <v>0</v>
      </c>
    </row>
    <row r="284" spans="1:25" hidden="1" outlineLevel="1" x14ac:dyDescent="0.25">
      <c r="A284" s="232">
        <v>41724</v>
      </c>
      <c r="B284" s="233">
        <v>18</v>
      </c>
      <c r="C284" s="234" t="s">
        <v>697</v>
      </c>
      <c r="D284" s="234"/>
      <c r="E284" s="234"/>
      <c r="F284" s="235"/>
      <c r="G284" s="236"/>
      <c r="H284" s="237">
        <f t="shared" si="20"/>
        <v>36476.939999999988</v>
      </c>
      <c r="I284" s="211" t="s">
        <v>535</v>
      </c>
      <c r="J284" s="212"/>
      <c r="K284" s="231">
        <f t="shared" si="21"/>
        <v>18</v>
      </c>
      <c r="Y284" s="213">
        <f t="shared" si="22"/>
        <v>0</v>
      </c>
    </row>
    <row r="285" spans="1:25" hidden="1" outlineLevel="1" x14ac:dyDescent="0.25">
      <c r="A285" s="232">
        <v>41724</v>
      </c>
      <c r="B285" s="233">
        <v>18</v>
      </c>
      <c r="C285" s="234" t="s">
        <v>698</v>
      </c>
      <c r="D285" s="234"/>
      <c r="E285" s="234"/>
      <c r="F285" s="235"/>
      <c r="G285" s="236"/>
      <c r="H285" s="237">
        <f t="shared" si="20"/>
        <v>36494.939999999988</v>
      </c>
      <c r="I285" s="211" t="s">
        <v>535</v>
      </c>
      <c r="J285" s="212"/>
      <c r="K285" s="231">
        <f t="shared" si="21"/>
        <v>18</v>
      </c>
      <c r="Y285" s="213">
        <f t="shared" si="22"/>
        <v>0</v>
      </c>
    </row>
    <row r="286" spans="1:25" hidden="1" outlineLevel="1" x14ac:dyDescent="0.25">
      <c r="A286" s="232">
        <v>41724</v>
      </c>
      <c r="B286" s="233">
        <v>18</v>
      </c>
      <c r="C286" s="234" t="s">
        <v>699</v>
      </c>
      <c r="D286" s="234"/>
      <c r="E286" s="234"/>
      <c r="F286" s="235"/>
      <c r="G286" s="236"/>
      <c r="H286" s="237">
        <f t="shared" si="20"/>
        <v>36512.939999999988</v>
      </c>
      <c r="I286" s="211" t="s">
        <v>535</v>
      </c>
      <c r="J286" s="212"/>
      <c r="K286" s="231">
        <f t="shared" si="21"/>
        <v>18</v>
      </c>
      <c r="Y286" s="213">
        <f t="shared" si="22"/>
        <v>0</v>
      </c>
    </row>
    <row r="287" spans="1:25" hidden="1" outlineLevel="1" x14ac:dyDescent="0.25">
      <c r="A287" s="232">
        <v>41724</v>
      </c>
      <c r="B287" s="233">
        <v>36</v>
      </c>
      <c r="C287" s="234" t="s">
        <v>700</v>
      </c>
      <c r="D287" s="234"/>
      <c r="E287" s="234"/>
      <c r="F287" s="235"/>
      <c r="G287" s="236"/>
      <c r="H287" s="237">
        <f t="shared" si="20"/>
        <v>36548.939999999988</v>
      </c>
      <c r="I287" s="211" t="s">
        <v>535</v>
      </c>
      <c r="J287" s="212"/>
      <c r="K287" s="231">
        <f t="shared" si="21"/>
        <v>36</v>
      </c>
      <c r="Y287" s="213">
        <f t="shared" si="22"/>
        <v>0</v>
      </c>
    </row>
    <row r="288" spans="1:25" hidden="1" outlineLevel="1" x14ac:dyDescent="0.25">
      <c r="A288" s="232">
        <v>41724</v>
      </c>
      <c r="B288" s="233">
        <v>36</v>
      </c>
      <c r="C288" s="234" t="s">
        <v>701</v>
      </c>
      <c r="D288" s="234"/>
      <c r="E288" s="234"/>
      <c r="F288" s="235"/>
      <c r="G288" s="236"/>
      <c r="H288" s="237">
        <f t="shared" si="20"/>
        <v>36584.939999999988</v>
      </c>
      <c r="I288" s="211" t="s">
        <v>535</v>
      </c>
      <c r="J288" s="212"/>
      <c r="K288" s="231">
        <f t="shared" si="21"/>
        <v>36</v>
      </c>
      <c r="Y288" s="213">
        <f t="shared" si="22"/>
        <v>0</v>
      </c>
    </row>
    <row r="289" spans="1:25" hidden="1" outlineLevel="1" x14ac:dyDescent="0.25">
      <c r="A289" s="232">
        <v>41724</v>
      </c>
      <c r="B289" s="233">
        <v>36</v>
      </c>
      <c r="C289" s="234" t="s">
        <v>702</v>
      </c>
      <c r="D289" s="234"/>
      <c r="E289" s="234"/>
      <c r="F289" s="235"/>
      <c r="G289" s="236"/>
      <c r="H289" s="237">
        <f t="shared" si="20"/>
        <v>36620.939999999988</v>
      </c>
      <c r="I289" s="211" t="s">
        <v>535</v>
      </c>
      <c r="J289" s="212"/>
      <c r="K289" s="231">
        <f t="shared" si="21"/>
        <v>36</v>
      </c>
      <c r="Y289" s="213">
        <f t="shared" si="22"/>
        <v>0</v>
      </c>
    </row>
    <row r="290" spans="1:25" hidden="1" outlineLevel="1" x14ac:dyDescent="0.25">
      <c r="A290" s="232">
        <v>41725</v>
      </c>
      <c r="B290" s="233">
        <v>36</v>
      </c>
      <c r="C290" s="234" t="s">
        <v>703</v>
      </c>
      <c r="D290" s="234"/>
      <c r="E290" s="234"/>
      <c r="F290" s="235"/>
      <c r="G290" s="236"/>
      <c r="H290" s="237">
        <f t="shared" ref="H290:H302" si="23">H289+B290</f>
        <v>36656.939999999988</v>
      </c>
      <c r="I290" s="211" t="s">
        <v>535</v>
      </c>
      <c r="J290" s="212"/>
      <c r="K290" s="231">
        <f t="shared" si="21"/>
        <v>36</v>
      </c>
      <c r="L290" s="249"/>
      <c r="M290" s="249"/>
      <c r="N290" s="249"/>
      <c r="Y290" s="213">
        <f t="shared" si="22"/>
        <v>0</v>
      </c>
    </row>
    <row r="291" spans="1:25" hidden="1" outlineLevel="1" x14ac:dyDescent="0.25">
      <c r="A291" s="232">
        <v>41726</v>
      </c>
      <c r="B291" s="233">
        <v>-1000</v>
      </c>
      <c r="C291" s="234" t="s">
        <v>704</v>
      </c>
      <c r="D291" s="234"/>
      <c r="E291" s="234"/>
      <c r="F291" s="235"/>
      <c r="G291" s="236"/>
      <c r="H291" s="237">
        <f t="shared" si="23"/>
        <v>35656.939999999988</v>
      </c>
      <c r="I291" s="211" t="s">
        <v>705</v>
      </c>
      <c r="J291" s="212"/>
      <c r="K291" s="231">
        <f t="shared" si="21"/>
        <v>-1000</v>
      </c>
      <c r="L291" s="249"/>
      <c r="M291" s="249"/>
      <c r="N291" s="249"/>
      <c r="Y291" s="213">
        <f t="shared" si="22"/>
        <v>0</v>
      </c>
    </row>
    <row r="292" spans="1:25" hidden="1" outlineLevel="1" x14ac:dyDescent="0.25">
      <c r="A292" s="232">
        <v>41729</v>
      </c>
      <c r="B292" s="233">
        <v>14745.2</v>
      </c>
      <c r="C292" s="234" t="s">
        <v>706</v>
      </c>
      <c r="D292" s="234"/>
      <c r="E292" s="234"/>
      <c r="F292" s="235"/>
      <c r="G292" s="236"/>
      <c r="H292" s="237">
        <f t="shared" si="23"/>
        <v>50402.139999999985</v>
      </c>
      <c r="I292" s="211"/>
      <c r="J292" s="212"/>
      <c r="K292" s="231">
        <f t="shared" si="21"/>
        <v>14745.2</v>
      </c>
      <c r="L292" s="249"/>
      <c r="M292" s="249"/>
      <c r="N292" s="249"/>
    </row>
    <row r="293" spans="1:25" hidden="1" outlineLevel="1" x14ac:dyDescent="0.25">
      <c r="A293" s="232">
        <v>41729</v>
      </c>
      <c r="B293" s="233">
        <v>1000</v>
      </c>
      <c r="C293" s="234" t="s">
        <v>707</v>
      </c>
      <c r="D293" s="234"/>
      <c r="E293" s="234"/>
      <c r="F293" s="235"/>
      <c r="G293" s="236"/>
      <c r="H293" s="237">
        <f t="shared" si="23"/>
        <v>51402.139999999985</v>
      </c>
      <c r="I293" s="211" t="s">
        <v>535</v>
      </c>
      <c r="J293" s="212"/>
      <c r="K293" s="231">
        <f t="shared" si="21"/>
        <v>1000</v>
      </c>
      <c r="L293" s="249"/>
      <c r="M293" s="249"/>
      <c r="N293" s="249"/>
    </row>
    <row r="294" spans="1:25" hidden="1" outlineLevel="1" x14ac:dyDescent="0.25">
      <c r="A294" s="232">
        <v>41730</v>
      </c>
      <c r="B294" s="233">
        <v>-569.05999999999995</v>
      </c>
      <c r="C294" s="234" t="s">
        <v>708</v>
      </c>
      <c r="D294" s="234"/>
      <c r="E294" s="234"/>
      <c r="F294" s="235"/>
      <c r="G294" s="236"/>
      <c r="H294" s="237">
        <f t="shared" si="23"/>
        <v>50833.079999999987</v>
      </c>
      <c r="I294" s="211" t="s">
        <v>709</v>
      </c>
      <c r="J294" s="212">
        <f>B294</f>
        <v>-569.05999999999995</v>
      </c>
      <c r="K294" s="231"/>
      <c r="L294" s="249"/>
      <c r="M294" s="249"/>
      <c r="N294" s="249"/>
    </row>
    <row r="295" spans="1:25" hidden="1" outlineLevel="1" x14ac:dyDescent="0.25">
      <c r="A295" s="232">
        <v>41730</v>
      </c>
      <c r="B295" s="233">
        <v>-197</v>
      </c>
      <c r="C295" s="234" t="s">
        <v>710</v>
      </c>
      <c r="D295" s="234"/>
      <c r="E295" s="234"/>
      <c r="F295" s="235"/>
      <c r="G295" s="236"/>
      <c r="H295" s="237">
        <f t="shared" si="23"/>
        <v>50636.079999999987</v>
      </c>
      <c r="I295" s="211" t="s">
        <v>711</v>
      </c>
      <c r="J295" s="212"/>
      <c r="K295" s="231">
        <f t="shared" ref="K295:K302" si="24">B295</f>
        <v>-197</v>
      </c>
      <c r="L295" s="249"/>
      <c r="M295" s="249"/>
      <c r="N295" s="249"/>
    </row>
    <row r="296" spans="1:25" hidden="1" outlineLevel="1" x14ac:dyDescent="0.25">
      <c r="A296" s="232">
        <v>41730</v>
      </c>
      <c r="B296" s="233">
        <v>50</v>
      </c>
      <c r="C296" s="234" t="s">
        <v>712</v>
      </c>
      <c r="D296" s="234"/>
      <c r="E296" s="234"/>
      <c r="F296" s="235"/>
      <c r="G296" s="236"/>
      <c r="H296" s="237">
        <f t="shared" si="23"/>
        <v>50686.079999999987</v>
      </c>
      <c r="I296" s="211" t="s">
        <v>535</v>
      </c>
      <c r="J296" s="212"/>
      <c r="K296" s="231">
        <f t="shared" si="24"/>
        <v>50</v>
      </c>
      <c r="L296" s="249"/>
      <c r="M296" s="249"/>
      <c r="N296" s="249"/>
    </row>
    <row r="297" spans="1:25" hidden="1" outlineLevel="1" x14ac:dyDescent="0.25">
      <c r="A297" s="232">
        <v>41731</v>
      </c>
      <c r="B297" s="233">
        <v>40</v>
      </c>
      <c r="C297" s="234" t="s">
        <v>713</v>
      </c>
      <c r="D297" s="234"/>
      <c r="E297" s="234"/>
      <c r="F297" s="235"/>
      <c r="G297" s="236"/>
      <c r="H297" s="237">
        <f t="shared" si="23"/>
        <v>50726.079999999987</v>
      </c>
      <c r="I297" s="211" t="s">
        <v>535</v>
      </c>
      <c r="J297" s="212"/>
      <c r="K297" s="231">
        <f t="shared" si="24"/>
        <v>40</v>
      </c>
      <c r="L297" s="249"/>
      <c r="M297" s="249"/>
      <c r="N297" s="249"/>
    </row>
    <row r="298" spans="1:25" hidden="1" outlineLevel="1" x14ac:dyDescent="0.25">
      <c r="A298" s="232">
        <v>41732</v>
      </c>
      <c r="B298" s="233">
        <v>100</v>
      </c>
      <c r="C298" s="234" t="s">
        <v>714</v>
      </c>
      <c r="D298" s="234"/>
      <c r="E298" s="234"/>
      <c r="F298" s="235"/>
      <c r="G298" s="236"/>
      <c r="H298" s="237">
        <f t="shared" si="23"/>
        <v>50826.079999999987</v>
      </c>
      <c r="I298" s="211" t="s">
        <v>535</v>
      </c>
      <c r="J298" s="212"/>
      <c r="K298" s="231">
        <f t="shared" si="24"/>
        <v>100</v>
      </c>
      <c r="L298" s="249"/>
      <c r="M298" s="249"/>
      <c r="N298" s="249"/>
      <c r="Y298" s="213">
        <f>B298-SUM(J298:W298)</f>
        <v>0</v>
      </c>
    </row>
    <row r="299" spans="1:25" hidden="1" outlineLevel="1" x14ac:dyDescent="0.25">
      <c r="A299" s="232">
        <v>41736</v>
      </c>
      <c r="B299" s="233">
        <v>-150</v>
      </c>
      <c r="C299" s="234" t="s">
        <v>715</v>
      </c>
      <c r="D299" s="234"/>
      <c r="E299" s="234"/>
      <c r="F299" s="235"/>
      <c r="G299" s="236"/>
      <c r="H299" s="237">
        <f t="shared" si="23"/>
        <v>50676.079999999987</v>
      </c>
      <c r="I299" s="211" t="s">
        <v>716</v>
      </c>
      <c r="J299" s="212"/>
      <c r="K299" s="231">
        <f t="shared" si="24"/>
        <v>-150</v>
      </c>
      <c r="L299" s="249"/>
      <c r="M299" s="249"/>
      <c r="N299" s="249"/>
    </row>
    <row r="300" spans="1:25" hidden="1" outlineLevel="1" x14ac:dyDescent="0.25">
      <c r="A300" s="232">
        <v>41736</v>
      </c>
      <c r="B300" s="233">
        <v>-46.96</v>
      </c>
      <c r="C300" s="234" t="s">
        <v>717</v>
      </c>
      <c r="D300" s="234"/>
      <c r="E300" s="234"/>
      <c r="F300" s="235"/>
      <c r="G300" s="236"/>
      <c r="H300" s="237">
        <f t="shared" si="23"/>
        <v>50629.119999999988</v>
      </c>
      <c r="I300" s="211" t="s">
        <v>718</v>
      </c>
      <c r="J300" s="212"/>
      <c r="K300" s="231">
        <f t="shared" si="24"/>
        <v>-46.96</v>
      </c>
      <c r="L300" s="249"/>
      <c r="M300" s="249"/>
      <c r="N300" s="249"/>
    </row>
    <row r="301" spans="1:25" hidden="1" outlineLevel="1" x14ac:dyDescent="0.25">
      <c r="A301" s="232">
        <v>41736</v>
      </c>
      <c r="B301" s="233">
        <v>-286</v>
      </c>
      <c r="C301" s="234" t="s">
        <v>719</v>
      </c>
      <c r="D301" s="234"/>
      <c r="E301" s="234"/>
      <c r="F301" s="235"/>
      <c r="G301" s="236"/>
      <c r="H301" s="237">
        <f t="shared" si="23"/>
        <v>50343.119999999988</v>
      </c>
      <c r="I301" s="211" t="s">
        <v>720</v>
      </c>
      <c r="J301" s="212"/>
      <c r="K301" s="231">
        <f t="shared" si="24"/>
        <v>-286</v>
      </c>
      <c r="L301" s="249"/>
      <c r="M301" s="249"/>
      <c r="N301" s="249"/>
    </row>
    <row r="302" spans="1:25" ht="15.75" hidden="1" outlineLevel="1" thickBot="1" x14ac:dyDescent="0.3">
      <c r="A302" s="232">
        <v>41736</v>
      </c>
      <c r="B302" s="233">
        <v>-150.22</v>
      </c>
      <c r="C302" s="234" t="s">
        <v>721</v>
      </c>
      <c r="D302" s="234"/>
      <c r="E302" s="234"/>
      <c r="F302" s="235"/>
      <c r="G302" s="236"/>
      <c r="H302" s="237">
        <f t="shared" si="23"/>
        <v>50192.899999999987</v>
      </c>
      <c r="I302" s="211" t="s">
        <v>722</v>
      </c>
      <c r="J302" s="212"/>
      <c r="K302" s="231">
        <f t="shared" si="24"/>
        <v>-150.22</v>
      </c>
      <c r="L302" s="249"/>
      <c r="M302" s="249"/>
      <c r="N302" s="249"/>
    </row>
    <row r="303" spans="1:25" hidden="1" outlineLevel="1" x14ac:dyDescent="0.25">
      <c r="A303" s="250">
        <f>A302</f>
        <v>41736</v>
      </c>
      <c r="B303" s="251"/>
      <c r="C303" s="228"/>
      <c r="D303" s="263"/>
      <c r="E303" s="263"/>
      <c r="F303" s="235"/>
      <c r="G303" s="236"/>
      <c r="H303" s="237">
        <f>H302</f>
        <v>50192.899999999987</v>
      </c>
      <c r="I303" s="211"/>
      <c r="J303" s="212"/>
      <c r="K303" s="231"/>
      <c r="L303" s="249"/>
      <c r="M303" s="249"/>
      <c r="N303" s="249"/>
    </row>
    <row r="304" spans="1:25" hidden="1" outlineLevel="1" x14ac:dyDescent="0.25">
      <c r="A304" s="232">
        <v>41739</v>
      </c>
      <c r="B304" s="233">
        <v>-414</v>
      </c>
      <c r="C304" s="234" t="s">
        <v>723</v>
      </c>
      <c r="D304" s="234"/>
      <c r="E304" s="234"/>
      <c r="F304" s="235"/>
      <c r="G304" s="236"/>
      <c r="H304" s="237">
        <f t="shared" ref="H304:H317" si="25">H303+B304</f>
        <v>49778.899999999987</v>
      </c>
      <c r="I304" s="211" t="s">
        <v>724</v>
      </c>
      <c r="J304" s="212"/>
      <c r="K304" s="231">
        <f>B304</f>
        <v>-414</v>
      </c>
      <c r="L304" s="249"/>
      <c r="M304" s="249"/>
      <c r="N304" s="249"/>
    </row>
    <row r="305" spans="1:25" hidden="1" outlineLevel="1" x14ac:dyDescent="0.25">
      <c r="A305" s="232">
        <v>41739</v>
      </c>
      <c r="B305" s="233">
        <v>-47.99</v>
      </c>
      <c r="C305" s="234" t="s">
        <v>725</v>
      </c>
      <c r="D305" s="234"/>
      <c r="E305" s="234"/>
      <c r="F305" s="235"/>
      <c r="G305" s="236"/>
      <c r="H305" s="237">
        <f t="shared" si="25"/>
        <v>49730.909999999989</v>
      </c>
      <c r="I305" s="211" t="s">
        <v>726</v>
      </c>
      <c r="J305" s="212"/>
      <c r="K305" s="231">
        <f>B305</f>
        <v>-47.99</v>
      </c>
      <c r="L305" s="249"/>
      <c r="M305" s="249"/>
      <c r="N305" s="249"/>
    </row>
    <row r="306" spans="1:25" hidden="1" outlineLevel="1" x14ac:dyDescent="0.25">
      <c r="A306" s="232">
        <v>41739</v>
      </c>
      <c r="B306" s="233">
        <v>-799.04</v>
      </c>
      <c r="C306" s="234" t="s">
        <v>727</v>
      </c>
      <c r="D306" s="234"/>
      <c r="E306" s="234"/>
      <c r="F306" s="235"/>
      <c r="G306" s="236"/>
      <c r="H306" s="237">
        <f t="shared" si="25"/>
        <v>48931.869999999988</v>
      </c>
      <c r="I306" s="211" t="s">
        <v>728</v>
      </c>
      <c r="J306" s="212"/>
      <c r="K306" s="231">
        <f>B306</f>
        <v>-799.04</v>
      </c>
      <c r="L306" s="249"/>
      <c r="M306" s="249"/>
      <c r="N306" s="249"/>
    </row>
    <row r="307" spans="1:25" hidden="1" outlineLevel="1" x14ac:dyDescent="0.25">
      <c r="A307" s="232">
        <v>41740</v>
      </c>
      <c r="B307" s="233">
        <v>-35.9</v>
      </c>
      <c r="C307" s="234" t="s">
        <v>729</v>
      </c>
      <c r="D307" s="234"/>
      <c r="E307" s="234"/>
      <c r="F307" s="235"/>
      <c r="G307" s="236"/>
      <c r="H307" s="237">
        <f t="shared" si="25"/>
        <v>48895.969999999987</v>
      </c>
      <c r="I307" s="211" t="s">
        <v>730</v>
      </c>
      <c r="J307" s="212"/>
      <c r="K307" s="231">
        <f>B307</f>
        <v>-35.9</v>
      </c>
      <c r="L307" s="249"/>
      <c r="M307" s="249"/>
      <c r="N307" s="249"/>
    </row>
    <row r="308" spans="1:25" hidden="1" outlineLevel="1" x14ac:dyDescent="0.25">
      <c r="A308" s="232">
        <v>41742</v>
      </c>
      <c r="B308" s="233">
        <v>35.549999999999997</v>
      </c>
      <c r="C308" s="234" t="s">
        <v>454</v>
      </c>
      <c r="D308" s="234"/>
      <c r="E308" s="234"/>
      <c r="F308" s="235"/>
      <c r="G308" s="236"/>
      <c r="H308" s="237">
        <f t="shared" si="25"/>
        <v>48931.51999999999</v>
      </c>
      <c r="I308" s="211" t="s">
        <v>455</v>
      </c>
      <c r="J308" s="212"/>
      <c r="K308" s="231"/>
      <c r="L308" s="249"/>
      <c r="M308" s="249"/>
      <c r="N308" s="249"/>
      <c r="V308" s="213">
        <f>B308</f>
        <v>35.549999999999997</v>
      </c>
    </row>
    <row r="309" spans="1:25" hidden="1" outlineLevel="1" x14ac:dyDescent="0.25">
      <c r="A309" s="232">
        <v>41742</v>
      </c>
      <c r="B309" s="233">
        <v>-11.73</v>
      </c>
      <c r="C309" s="234" t="s">
        <v>456</v>
      </c>
      <c r="D309" s="234"/>
      <c r="E309" s="234"/>
      <c r="F309" s="235"/>
      <c r="G309" s="236"/>
      <c r="H309" s="237">
        <f t="shared" si="25"/>
        <v>48919.789999999986</v>
      </c>
      <c r="I309" s="211" t="s">
        <v>455</v>
      </c>
      <c r="J309" s="212"/>
      <c r="K309" s="231"/>
      <c r="L309" s="249"/>
      <c r="M309" s="249"/>
      <c r="N309" s="249"/>
      <c r="V309" s="213">
        <f>B309</f>
        <v>-11.73</v>
      </c>
    </row>
    <row r="310" spans="1:25" hidden="1" outlineLevel="1" x14ac:dyDescent="0.25">
      <c r="A310" s="232">
        <v>41742</v>
      </c>
      <c r="B310" s="233">
        <v>0.9</v>
      </c>
      <c r="C310" s="234" t="s">
        <v>481</v>
      </c>
      <c r="D310" s="234"/>
      <c r="E310" s="234"/>
      <c r="F310" s="235"/>
      <c r="G310" s="236"/>
      <c r="H310" s="237">
        <f t="shared" si="25"/>
        <v>48920.689999999988</v>
      </c>
      <c r="I310" s="211" t="s">
        <v>455</v>
      </c>
      <c r="J310" s="212"/>
      <c r="K310" s="231"/>
      <c r="L310" s="249"/>
      <c r="M310" s="249"/>
      <c r="N310" s="249"/>
    </row>
    <row r="311" spans="1:25" hidden="1" outlineLevel="1" x14ac:dyDescent="0.25">
      <c r="A311" s="232">
        <v>41742</v>
      </c>
      <c r="B311" s="233">
        <v>-0.9</v>
      </c>
      <c r="C311" s="234" t="s">
        <v>482</v>
      </c>
      <c r="D311" s="234"/>
      <c r="E311" s="234"/>
      <c r="F311" s="235"/>
      <c r="G311" s="236"/>
      <c r="H311" s="237">
        <f t="shared" si="25"/>
        <v>48919.789999999986</v>
      </c>
      <c r="I311" s="211" t="s">
        <v>455</v>
      </c>
      <c r="J311" s="212"/>
      <c r="K311" s="231"/>
      <c r="L311" s="249"/>
      <c r="M311" s="249"/>
      <c r="N311" s="249"/>
    </row>
    <row r="312" spans="1:25" hidden="1" outlineLevel="1" x14ac:dyDescent="0.25">
      <c r="A312" s="232">
        <v>41743</v>
      </c>
      <c r="B312" s="233">
        <v>2039</v>
      </c>
      <c r="C312" s="234" t="s">
        <v>731</v>
      </c>
      <c r="D312" s="234"/>
      <c r="E312" s="234"/>
      <c r="F312" s="235"/>
      <c r="G312" s="236"/>
      <c r="H312" s="237">
        <f t="shared" si="25"/>
        <v>50958.789999999986</v>
      </c>
      <c r="I312" s="211" t="s">
        <v>535</v>
      </c>
      <c r="J312" s="212"/>
      <c r="K312" s="231">
        <f>B312</f>
        <v>2039</v>
      </c>
      <c r="L312" s="249"/>
      <c r="M312" s="249"/>
      <c r="N312" s="249"/>
    </row>
    <row r="313" spans="1:25" hidden="1" outlineLevel="1" x14ac:dyDescent="0.25">
      <c r="A313" s="232">
        <v>41760</v>
      </c>
      <c r="B313" s="233">
        <v>-25000</v>
      </c>
      <c r="C313" s="234" t="s">
        <v>732</v>
      </c>
      <c r="D313" s="234"/>
      <c r="E313" s="234"/>
      <c r="F313" s="235"/>
      <c r="G313" s="236"/>
      <c r="H313" s="237">
        <f t="shared" si="25"/>
        <v>25958.789999999986</v>
      </c>
      <c r="I313" s="211" t="s">
        <v>733</v>
      </c>
      <c r="J313" s="212"/>
      <c r="K313" s="231"/>
      <c r="L313" s="249"/>
      <c r="M313" s="249"/>
      <c r="N313" s="249"/>
      <c r="W313" s="213">
        <f>B313</f>
        <v>-25000</v>
      </c>
    </row>
    <row r="314" spans="1:25" hidden="1" outlineLevel="1" x14ac:dyDescent="0.25">
      <c r="A314" s="232">
        <v>41772</v>
      </c>
      <c r="B314" s="233">
        <v>33.61</v>
      </c>
      <c r="C314" s="234" t="s">
        <v>454</v>
      </c>
      <c r="D314" s="234"/>
      <c r="E314" s="234"/>
      <c r="F314" s="235"/>
      <c r="G314" s="236"/>
      <c r="H314" s="237">
        <f t="shared" si="25"/>
        <v>25992.399999999987</v>
      </c>
      <c r="I314" s="211" t="s">
        <v>455</v>
      </c>
      <c r="J314" s="212"/>
      <c r="K314" s="231"/>
      <c r="L314" s="249"/>
      <c r="M314" s="249"/>
      <c r="N314" s="249"/>
      <c r="V314" s="213">
        <f>B314</f>
        <v>33.61</v>
      </c>
    </row>
    <row r="315" spans="1:25" hidden="1" outlineLevel="1" x14ac:dyDescent="0.25">
      <c r="A315" s="232">
        <v>41772</v>
      </c>
      <c r="B315" s="233">
        <v>-11.09</v>
      </c>
      <c r="C315" s="234" t="s">
        <v>456</v>
      </c>
      <c r="D315" s="234"/>
      <c r="E315" s="234"/>
      <c r="F315" s="235"/>
      <c r="G315" s="236"/>
      <c r="H315" s="237">
        <f t="shared" si="25"/>
        <v>25981.309999999987</v>
      </c>
      <c r="I315" s="211" t="s">
        <v>455</v>
      </c>
      <c r="J315" s="212"/>
      <c r="K315" s="231"/>
      <c r="L315" s="249"/>
      <c r="M315" s="249"/>
      <c r="N315" s="249"/>
      <c r="V315" s="213">
        <f>B315</f>
        <v>-11.09</v>
      </c>
    </row>
    <row r="316" spans="1:25" hidden="1" outlineLevel="1" x14ac:dyDescent="0.25">
      <c r="A316" s="232">
        <v>41772</v>
      </c>
      <c r="B316" s="233">
        <v>0.45</v>
      </c>
      <c r="C316" s="234" t="s">
        <v>481</v>
      </c>
      <c r="D316" s="234"/>
      <c r="E316" s="234"/>
      <c r="F316" s="235"/>
      <c r="G316" s="236"/>
      <c r="H316" s="237">
        <f t="shared" si="25"/>
        <v>25981.759999999987</v>
      </c>
      <c r="I316" s="211" t="s">
        <v>455</v>
      </c>
      <c r="J316" s="212"/>
      <c r="K316" s="231"/>
      <c r="L316" s="249"/>
      <c r="M316" s="249"/>
      <c r="N316" s="249"/>
    </row>
    <row r="317" spans="1:25" ht="15.75" hidden="1" outlineLevel="1" thickBot="1" x14ac:dyDescent="0.3">
      <c r="A317" s="232">
        <v>41772</v>
      </c>
      <c r="B317" s="233">
        <v>-0.45</v>
      </c>
      <c r="C317" s="234" t="s">
        <v>482</v>
      </c>
      <c r="D317" s="234"/>
      <c r="E317" s="234"/>
      <c r="F317" s="235"/>
      <c r="G317" s="236"/>
      <c r="H317" s="237">
        <f t="shared" si="25"/>
        <v>25981.309999999987</v>
      </c>
      <c r="I317" s="211" t="s">
        <v>455</v>
      </c>
      <c r="J317" s="212"/>
      <c r="K317" s="231"/>
      <c r="L317" s="249"/>
      <c r="M317" s="249"/>
      <c r="N317" s="249"/>
    </row>
    <row r="318" spans="1:25" hidden="1" outlineLevel="1" x14ac:dyDescent="0.25">
      <c r="A318" s="250">
        <v>41778</v>
      </c>
      <c r="B318" s="251"/>
      <c r="C318" s="228"/>
      <c r="D318" s="263"/>
      <c r="E318" s="263"/>
      <c r="F318" s="235"/>
      <c r="G318" s="239"/>
      <c r="H318" s="230">
        <f>H317</f>
        <v>25981.309999999987</v>
      </c>
      <c r="I318" s="211"/>
      <c r="J318" s="212"/>
      <c r="K318" s="231"/>
      <c r="L318" s="249"/>
      <c r="M318" s="249"/>
      <c r="N318" s="249"/>
    </row>
    <row r="319" spans="1:25" hidden="1" outlineLevel="1" x14ac:dyDescent="0.25">
      <c r="A319" s="232">
        <v>41796</v>
      </c>
      <c r="B319" s="233">
        <v>10</v>
      </c>
      <c r="C319" s="234" t="s">
        <v>734</v>
      </c>
      <c r="D319" s="234"/>
      <c r="E319" s="234"/>
      <c r="F319" s="235"/>
      <c r="G319" s="271">
        <f t="shared" ref="G319:G331" si="26">B319</f>
        <v>10</v>
      </c>
      <c r="H319" s="237">
        <f t="shared" ref="H319:H332" si="27">H318+B319</f>
        <v>25991.309999999987</v>
      </c>
      <c r="I319" s="211"/>
      <c r="J319" s="212"/>
      <c r="K319" s="231"/>
      <c r="L319" s="249"/>
      <c r="M319" s="249">
        <f>B319</f>
        <v>10</v>
      </c>
      <c r="N319" s="249"/>
      <c r="Y319" s="213">
        <f t="shared" ref="Y319:Y382" si="28">B319-SUM(J319:W319)</f>
        <v>0</v>
      </c>
    </row>
    <row r="320" spans="1:25" hidden="1" outlineLevel="1" x14ac:dyDescent="0.25">
      <c r="A320" s="232">
        <v>41799</v>
      </c>
      <c r="B320" s="233">
        <v>60</v>
      </c>
      <c r="C320" s="234" t="s">
        <v>735</v>
      </c>
      <c r="D320" s="234"/>
      <c r="E320" s="234"/>
      <c r="F320" s="235"/>
      <c r="G320" s="271">
        <f t="shared" si="26"/>
        <v>60</v>
      </c>
      <c r="H320" s="237">
        <f t="shared" si="27"/>
        <v>26051.309999999987</v>
      </c>
      <c r="I320" s="211"/>
      <c r="J320" s="212"/>
      <c r="K320" s="231"/>
      <c r="L320" s="249">
        <f>B320</f>
        <v>60</v>
      </c>
      <c r="M320" s="249"/>
      <c r="N320" s="249"/>
      <c r="Y320" s="213">
        <f t="shared" si="28"/>
        <v>0</v>
      </c>
    </row>
    <row r="321" spans="1:26" hidden="1" outlineLevel="1" x14ac:dyDescent="0.25">
      <c r="A321" s="232">
        <v>41800</v>
      </c>
      <c r="B321" s="233">
        <v>60</v>
      </c>
      <c r="C321" s="234" t="s">
        <v>736</v>
      </c>
      <c r="D321" s="234"/>
      <c r="E321" s="234"/>
      <c r="F321" s="235"/>
      <c r="G321" s="271">
        <f t="shared" si="26"/>
        <v>60</v>
      </c>
      <c r="H321" s="237">
        <f t="shared" si="27"/>
        <v>26111.309999999987</v>
      </c>
      <c r="I321" s="211"/>
      <c r="J321" s="212"/>
      <c r="K321" s="231"/>
      <c r="L321" s="249">
        <f>B321</f>
        <v>60</v>
      </c>
      <c r="M321" s="249"/>
      <c r="N321" s="249"/>
      <c r="Y321" s="213">
        <f t="shared" si="28"/>
        <v>0</v>
      </c>
    </row>
    <row r="322" spans="1:26" hidden="1" outlineLevel="1" x14ac:dyDescent="0.25">
      <c r="A322" s="232">
        <v>41803</v>
      </c>
      <c r="B322" s="233">
        <v>-7.29</v>
      </c>
      <c r="C322" s="234" t="s">
        <v>456</v>
      </c>
      <c r="D322" s="234"/>
      <c r="E322" s="234"/>
      <c r="F322" s="235"/>
      <c r="G322" s="271">
        <f t="shared" si="26"/>
        <v>-7.29</v>
      </c>
      <c r="H322" s="237">
        <f t="shared" si="27"/>
        <v>26104.019999999986</v>
      </c>
      <c r="I322" s="211"/>
      <c r="J322" s="212"/>
      <c r="K322" s="231"/>
      <c r="L322" s="249"/>
      <c r="M322" s="249"/>
      <c r="N322" s="249"/>
      <c r="V322" s="213">
        <f>B322</f>
        <v>-7.29</v>
      </c>
      <c r="Y322" s="213">
        <f t="shared" si="28"/>
        <v>0</v>
      </c>
    </row>
    <row r="323" spans="1:26" hidden="1" outlineLevel="1" x14ac:dyDescent="0.25">
      <c r="A323" s="232">
        <v>41803</v>
      </c>
      <c r="B323" s="233">
        <v>22.08</v>
      </c>
      <c r="C323" s="234" t="s">
        <v>454</v>
      </c>
      <c r="D323" s="234"/>
      <c r="E323" s="234"/>
      <c r="F323" s="235"/>
      <c r="G323" s="271">
        <f t="shared" si="26"/>
        <v>22.08</v>
      </c>
      <c r="H323" s="237">
        <f t="shared" si="27"/>
        <v>26126.099999999988</v>
      </c>
      <c r="I323" s="211"/>
      <c r="J323" s="212"/>
      <c r="K323" s="231"/>
      <c r="L323" s="249"/>
      <c r="M323" s="249"/>
      <c r="N323" s="249"/>
      <c r="V323" s="213">
        <f>B323</f>
        <v>22.08</v>
      </c>
      <c r="Y323" s="213">
        <f t="shared" si="28"/>
        <v>0</v>
      </c>
    </row>
    <row r="324" spans="1:26" hidden="1" outlineLevel="1" x14ac:dyDescent="0.25">
      <c r="A324" s="232">
        <v>41821</v>
      </c>
      <c r="B324" s="233">
        <v>120</v>
      </c>
      <c r="C324" s="234" t="s">
        <v>457</v>
      </c>
      <c r="D324" s="234"/>
      <c r="E324" s="234"/>
      <c r="F324" s="235"/>
      <c r="G324" s="271">
        <f t="shared" si="26"/>
        <v>120</v>
      </c>
      <c r="H324" s="237">
        <f t="shared" si="27"/>
        <v>26246.099999999988</v>
      </c>
      <c r="I324" s="211"/>
      <c r="J324" s="212"/>
      <c r="K324" s="231"/>
      <c r="L324" s="249">
        <f>B324</f>
        <v>120</v>
      </c>
      <c r="M324" s="249"/>
      <c r="N324" s="249"/>
      <c r="Y324" s="213">
        <f t="shared" si="28"/>
        <v>0</v>
      </c>
    </row>
    <row r="325" spans="1:26" hidden="1" outlineLevel="1" x14ac:dyDescent="0.25">
      <c r="A325" s="232">
        <v>41821</v>
      </c>
      <c r="B325" s="233">
        <v>30</v>
      </c>
      <c r="C325" s="234" t="s">
        <v>457</v>
      </c>
      <c r="D325" s="234"/>
      <c r="E325" s="234"/>
      <c r="F325" s="235"/>
      <c r="G325" s="271">
        <f t="shared" si="26"/>
        <v>30</v>
      </c>
      <c r="H325" s="237">
        <f t="shared" si="27"/>
        <v>26276.099999999988</v>
      </c>
      <c r="I325" s="211"/>
      <c r="J325" s="212"/>
      <c r="K325" s="231"/>
      <c r="L325" s="249"/>
      <c r="M325" s="249">
        <f>B325</f>
        <v>30</v>
      </c>
      <c r="N325" s="249"/>
      <c r="Y325" s="213">
        <f t="shared" si="28"/>
        <v>0</v>
      </c>
    </row>
    <row r="326" spans="1:26" hidden="1" outlineLevel="1" x14ac:dyDescent="0.25">
      <c r="A326" s="232">
        <v>41828</v>
      </c>
      <c r="B326" s="233">
        <v>60</v>
      </c>
      <c r="C326" s="234" t="s">
        <v>731</v>
      </c>
      <c r="D326" s="234"/>
      <c r="E326" s="234"/>
      <c r="F326" s="235"/>
      <c r="G326" s="271">
        <f t="shared" si="26"/>
        <v>60</v>
      </c>
      <c r="H326" s="237">
        <f t="shared" si="27"/>
        <v>26336.099999999988</v>
      </c>
      <c r="I326" s="211"/>
      <c r="J326" s="212"/>
      <c r="K326" s="231">
        <f>B326</f>
        <v>60</v>
      </c>
      <c r="L326" s="249"/>
      <c r="M326" s="249"/>
      <c r="N326" s="249"/>
      <c r="Y326" s="213">
        <f t="shared" si="28"/>
        <v>0</v>
      </c>
    </row>
    <row r="327" spans="1:26" hidden="1" outlineLevel="1" x14ac:dyDescent="0.25">
      <c r="A327" s="232">
        <v>41833</v>
      </c>
      <c r="B327" s="233">
        <v>-7.1</v>
      </c>
      <c r="C327" s="234" t="s">
        <v>456</v>
      </c>
      <c r="D327" s="234"/>
      <c r="E327" s="234"/>
      <c r="F327" s="235"/>
      <c r="G327" s="271">
        <f t="shared" si="26"/>
        <v>-7.1</v>
      </c>
      <c r="H327" s="237">
        <f t="shared" si="27"/>
        <v>26328.999999999989</v>
      </c>
      <c r="I327" s="211"/>
      <c r="J327" s="212"/>
      <c r="K327" s="231"/>
      <c r="L327" s="249"/>
      <c r="M327" s="249"/>
      <c r="N327" s="249"/>
      <c r="V327" s="213">
        <f>B327</f>
        <v>-7.1</v>
      </c>
      <c r="Y327" s="213">
        <f t="shared" si="28"/>
        <v>0</v>
      </c>
    </row>
    <row r="328" spans="1:26" hidden="1" outlineLevel="1" x14ac:dyDescent="0.25">
      <c r="A328" s="232">
        <v>41833</v>
      </c>
      <c r="B328" s="233">
        <v>21.53</v>
      </c>
      <c r="C328" s="234" t="s">
        <v>454</v>
      </c>
      <c r="D328" s="234"/>
      <c r="E328" s="234"/>
      <c r="F328" s="235"/>
      <c r="G328" s="271">
        <f t="shared" si="26"/>
        <v>21.53</v>
      </c>
      <c r="H328" s="237">
        <f t="shared" si="27"/>
        <v>26350.529999999988</v>
      </c>
      <c r="I328" s="211"/>
      <c r="J328" s="212"/>
      <c r="K328" s="231"/>
      <c r="L328" s="249"/>
      <c r="M328" s="249"/>
      <c r="N328" s="249"/>
      <c r="V328" s="213">
        <f>B328</f>
        <v>21.53</v>
      </c>
      <c r="Y328" s="213">
        <f t="shared" si="28"/>
        <v>0</v>
      </c>
    </row>
    <row r="329" spans="1:26" ht="15.75" hidden="1" outlineLevel="1" thickBot="1" x14ac:dyDescent="0.3">
      <c r="A329" s="232">
        <v>41849</v>
      </c>
      <c r="B329" s="272">
        <v>10</v>
      </c>
      <c r="C329" s="273" t="s">
        <v>737</v>
      </c>
      <c r="D329" s="273"/>
      <c r="E329" s="273"/>
      <c r="F329" s="274"/>
      <c r="G329" s="271">
        <f t="shared" si="26"/>
        <v>10</v>
      </c>
      <c r="H329" s="237">
        <f t="shared" si="27"/>
        <v>26360.529999999988</v>
      </c>
      <c r="I329" s="211"/>
      <c r="J329" s="212"/>
      <c r="K329" s="249"/>
      <c r="L329" s="249"/>
      <c r="M329" s="249">
        <f>B329</f>
        <v>10</v>
      </c>
      <c r="N329" s="249"/>
      <c r="Y329" s="213">
        <f t="shared" si="28"/>
        <v>0</v>
      </c>
    </row>
    <row r="330" spans="1:26" hidden="1" outlineLevel="1" x14ac:dyDescent="0.25">
      <c r="A330" s="270">
        <v>41864</v>
      </c>
      <c r="B330" s="253">
        <v>22.38</v>
      </c>
      <c r="C330" s="275" t="s">
        <v>454</v>
      </c>
      <c r="D330" s="276"/>
      <c r="E330" s="276"/>
      <c r="F330" s="277"/>
      <c r="G330" s="271">
        <f t="shared" si="26"/>
        <v>22.38</v>
      </c>
      <c r="H330" s="237">
        <f t="shared" si="27"/>
        <v>26382.909999999989</v>
      </c>
      <c r="I330" s="211"/>
      <c r="J330" s="212"/>
      <c r="K330" s="249"/>
      <c r="L330" s="249"/>
      <c r="M330" s="249"/>
      <c r="N330" s="249"/>
      <c r="V330" s="213">
        <f>B330</f>
        <v>22.38</v>
      </c>
      <c r="Y330" s="213">
        <f t="shared" si="28"/>
        <v>0</v>
      </c>
    </row>
    <row r="331" spans="1:26" ht="15.75" hidden="1" outlineLevel="1" thickBot="1" x14ac:dyDescent="0.3">
      <c r="A331" s="270">
        <f>A330</f>
        <v>41864</v>
      </c>
      <c r="B331" s="253">
        <v>-7.39</v>
      </c>
      <c r="C331" s="275" t="s">
        <v>456</v>
      </c>
      <c r="D331" s="276"/>
      <c r="E331" s="276"/>
      <c r="F331" s="277"/>
      <c r="G331" s="271">
        <f t="shared" si="26"/>
        <v>-7.39</v>
      </c>
      <c r="H331" s="237">
        <f t="shared" si="27"/>
        <v>26375.51999999999</v>
      </c>
      <c r="I331" s="211"/>
      <c r="J331" s="212"/>
      <c r="K331" s="249"/>
      <c r="L331" s="249"/>
      <c r="M331" s="249"/>
      <c r="N331" s="249"/>
      <c r="V331" s="213">
        <f>B331</f>
        <v>-7.39</v>
      </c>
      <c r="Y331" s="213">
        <f t="shared" si="28"/>
        <v>0</v>
      </c>
    </row>
    <row r="332" spans="1:26" ht="15.75" hidden="1" outlineLevel="1" thickBot="1" x14ac:dyDescent="0.3">
      <c r="A332" s="278">
        <v>41865</v>
      </c>
      <c r="B332" s="279">
        <f>-H331</f>
        <v>-26375.51999999999</v>
      </c>
      <c r="C332" s="280" t="s">
        <v>738</v>
      </c>
      <c r="D332" s="281"/>
      <c r="E332" s="281"/>
      <c r="F332" s="281"/>
      <c r="G332" s="282"/>
      <c r="H332" s="237">
        <f t="shared" si="27"/>
        <v>0</v>
      </c>
      <c r="I332" s="283"/>
      <c r="J332" s="212"/>
      <c r="K332" s="249"/>
      <c r="L332" s="249"/>
      <c r="M332" s="249"/>
      <c r="N332" s="249"/>
      <c r="Y332" s="213">
        <f t="shared" si="28"/>
        <v>-26375.51999999999</v>
      </c>
      <c r="Z332" t="s">
        <v>739</v>
      </c>
    </row>
    <row r="333" spans="1:26" hidden="1" outlineLevel="1" x14ac:dyDescent="0.25">
      <c r="A333" s="284">
        <v>41865</v>
      </c>
      <c r="B333" s="285"/>
      <c r="C333" s="286" t="s">
        <v>740</v>
      </c>
      <c r="D333" s="287"/>
      <c r="E333" s="287"/>
      <c r="F333" s="288"/>
      <c r="G333" s="289"/>
      <c r="H333" s="290">
        <v>0</v>
      </c>
      <c r="I333" s="211"/>
      <c r="J333" s="212"/>
      <c r="K333" s="231"/>
      <c r="L333" s="249"/>
      <c r="M333" s="249"/>
      <c r="N333" s="249"/>
      <c r="Y333" s="213">
        <f t="shared" si="28"/>
        <v>0</v>
      </c>
    </row>
    <row r="334" spans="1:26" hidden="1" outlineLevel="1" x14ac:dyDescent="0.25">
      <c r="A334" s="291">
        <v>41865</v>
      </c>
      <c r="B334" s="292">
        <v>26375.52</v>
      </c>
      <c r="C334" s="293" t="s">
        <v>741</v>
      </c>
      <c r="D334" s="293"/>
      <c r="E334" s="293"/>
      <c r="F334" s="293"/>
      <c r="G334" s="294">
        <f>B334</f>
        <v>26375.52</v>
      </c>
      <c r="H334" s="295">
        <f t="shared" ref="H334:H397" si="29">H333+B334</f>
        <v>26375.52</v>
      </c>
      <c r="I334" s="211"/>
      <c r="J334" s="212"/>
      <c r="K334" s="231"/>
      <c r="L334" s="249"/>
      <c r="M334" s="249"/>
      <c r="N334" s="249"/>
      <c r="Y334" s="213">
        <f t="shared" si="28"/>
        <v>26375.52</v>
      </c>
      <c r="Z334" t="s">
        <v>739</v>
      </c>
    </row>
    <row r="335" spans="1:26" hidden="1" outlineLevel="1" x14ac:dyDescent="0.25">
      <c r="A335" s="291">
        <v>41874</v>
      </c>
      <c r="B335" s="292">
        <v>-240</v>
      </c>
      <c r="C335" s="293" t="s">
        <v>742</v>
      </c>
      <c r="D335" s="293"/>
      <c r="E335" s="293"/>
      <c r="F335" s="293"/>
      <c r="G335" s="294">
        <f t="shared" ref="G335:G569" si="30">B335</f>
        <v>-240</v>
      </c>
      <c r="H335" s="295">
        <f t="shared" si="29"/>
        <v>26135.52</v>
      </c>
      <c r="I335" s="211"/>
      <c r="J335" s="212"/>
      <c r="K335" s="231"/>
      <c r="L335" s="249">
        <f>B335</f>
        <v>-240</v>
      </c>
      <c r="M335" s="249"/>
      <c r="N335" s="249"/>
      <c r="Y335" s="213">
        <f t="shared" si="28"/>
        <v>0</v>
      </c>
    </row>
    <row r="336" spans="1:26" hidden="1" outlineLevel="1" x14ac:dyDescent="0.25">
      <c r="A336" s="291">
        <v>41882</v>
      </c>
      <c r="B336" s="292">
        <v>-20</v>
      </c>
      <c r="C336" s="293" t="s">
        <v>743</v>
      </c>
      <c r="D336" s="293"/>
      <c r="E336" s="293"/>
      <c r="F336" s="293"/>
      <c r="G336" s="294">
        <f t="shared" si="30"/>
        <v>-20</v>
      </c>
      <c r="H336" s="295">
        <f t="shared" si="29"/>
        <v>26115.52</v>
      </c>
      <c r="I336" s="211"/>
      <c r="J336" s="212"/>
      <c r="K336" s="231"/>
      <c r="L336" s="249"/>
      <c r="M336" s="249"/>
      <c r="N336" s="249"/>
      <c r="Y336" s="213">
        <f t="shared" si="28"/>
        <v>-20</v>
      </c>
      <c r="Z336" t="s">
        <v>744</v>
      </c>
    </row>
    <row r="337" spans="1:26" hidden="1" outlineLevel="1" x14ac:dyDescent="0.25">
      <c r="A337" s="291">
        <v>41884</v>
      </c>
      <c r="B337" s="292">
        <v>-244</v>
      </c>
      <c r="C337" s="293" t="s">
        <v>745</v>
      </c>
      <c r="D337" s="293"/>
      <c r="E337" s="293"/>
      <c r="F337" s="293"/>
      <c r="G337" s="294">
        <f t="shared" si="30"/>
        <v>-244</v>
      </c>
      <c r="H337" s="295">
        <f t="shared" si="29"/>
        <v>25871.52</v>
      </c>
      <c r="I337" s="211"/>
      <c r="J337" s="212"/>
      <c r="K337" s="231">
        <f>B337</f>
        <v>-244</v>
      </c>
      <c r="L337" s="249"/>
      <c r="M337" s="249"/>
      <c r="N337" s="249"/>
      <c r="Y337" s="213">
        <f t="shared" si="28"/>
        <v>0</v>
      </c>
    </row>
    <row r="338" spans="1:26" hidden="1" outlineLevel="1" x14ac:dyDescent="0.25">
      <c r="A338" s="291">
        <v>41884</v>
      </c>
      <c r="B338" s="292">
        <v>-39.5</v>
      </c>
      <c r="C338" s="293" t="s">
        <v>746</v>
      </c>
      <c r="D338" s="293"/>
      <c r="E338" s="293"/>
      <c r="F338" s="293"/>
      <c r="G338" s="294">
        <f t="shared" si="30"/>
        <v>-39.5</v>
      </c>
      <c r="H338" s="295">
        <f t="shared" si="29"/>
        <v>25832.02</v>
      </c>
      <c r="I338" s="211"/>
      <c r="J338" s="212"/>
      <c r="K338" s="231"/>
      <c r="L338" s="249"/>
      <c r="M338" s="249"/>
      <c r="N338" s="249"/>
      <c r="Y338" s="213">
        <f t="shared" si="28"/>
        <v>-39.5</v>
      </c>
      <c r="Z338" t="s">
        <v>747</v>
      </c>
    </row>
    <row r="339" spans="1:26" hidden="1" outlineLevel="1" x14ac:dyDescent="0.25">
      <c r="A339" s="291">
        <v>41901</v>
      </c>
      <c r="B339" s="292">
        <v>3.48</v>
      </c>
      <c r="C339" s="293" t="s">
        <v>748</v>
      </c>
      <c r="D339" s="293"/>
      <c r="E339" s="293"/>
      <c r="F339" s="293" t="s">
        <v>749</v>
      </c>
      <c r="G339" s="294">
        <f t="shared" si="30"/>
        <v>3.48</v>
      </c>
      <c r="H339" s="295">
        <f t="shared" si="29"/>
        <v>25835.5</v>
      </c>
      <c r="I339" s="211"/>
      <c r="J339" s="212"/>
      <c r="K339" s="231"/>
      <c r="L339" s="249"/>
      <c r="M339" s="249"/>
      <c r="N339" s="249"/>
      <c r="V339" s="213">
        <f>0.48</f>
        <v>0.48</v>
      </c>
      <c r="Y339" s="213">
        <f t="shared" si="28"/>
        <v>3</v>
      </c>
      <c r="Z339" t="s">
        <v>750</v>
      </c>
    </row>
    <row r="340" spans="1:26" hidden="1" outlineLevel="1" x14ac:dyDescent="0.25">
      <c r="A340" s="291">
        <v>41907</v>
      </c>
      <c r="B340" s="292">
        <v>-51.11</v>
      </c>
      <c r="C340" s="293" t="s">
        <v>751</v>
      </c>
      <c r="D340" s="293"/>
      <c r="E340" s="293" t="s">
        <v>752</v>
      </c>
      <c r="F340" s="293" t="s">
        <v>753</v>
      </c>
      <c r="G340" s="294">
        <f t="shared" si="30"/>
        <v>-51.11</v>
      </c>
      <c r="H340" s="295">
        <f t="shared" si="29"/>
        <v>25784.39</v>
      </c>
      <c r="I340" s="211"/>
      <c r="J340" s="212"/>
      <c r="K340" s="231"/>
      <c r="L340" s="249"/>
      <c r="M340" s="249"/>
      <c r="N340" s="249"/>
      <c r="Y340" s="213">
        <f t="shared" si="28"/>
        <v>-51.11</v>
      </c>
      <c r="Z340" t="s">
        <v>754</v>
      </c>
    </row>
    <row r="341" spans="1:26" hidden="1" outlineLevel="1" x14ac:dyDescent="0.25">
      <c r="A341" s="291">
        <v>41928</v>
      </c>
      <c r="B341" s="292">
        <v>26</v>
      </c>
      <c r="C341" s="293" t="s">
        <v>755</v>
      </c>
      <c r="D341" s="293" t="s">
        <v>756</v>
      </c>
      <c r="E341" s="293" t="s">
        <v>757</v>
      </c>
      <c r="F341" s="293" t="s">
        <v>758</v>
      </c>
      <c r="G341" s="294">
        <f t="shared" si="30"/>
        <v>26</v>
      </c>
      <c r="H341" s="295">
        <f t="shared" si="29"/>
        <v>25810.39</v>
      </c>
      <c r="I341" s="211"/>
      <c r="J341" s="212"/>
      <c r="K341" s="231"/>
      <c r="L341" s="249"/>
      <c r="M341" s="249"/>
      <c r="N341" s="249"/>
      <c r="O341" s="213">
        <f>G341</f>
        <v>26</v>
      </c>
      <c r="Y341" s="213">
        <f t="shared" si="28"/>
        <v>0</v>
      </c>
    </row>
    <row r="342" spans="1:26" hidden="1" outlineLevel="1" x14ac:dyDescent="0.25">
      <c r="A342" s="291">
        <v>41928</v>
      </c>
      <c r="B342" s="292">
        <v>49</v>
      </c>
      <c r="C342" s="293" t="s">
        <v>759</v>
      </c>
      <c r="D342" s="293" t="s">
        <v>760</v>
      </c>
      <c r="E342" s="293" t="s">
        <v>761</v>
      </c>
      <c r="F342" s="293" t="s">
        <v>762</v>
      </c>
      <c r="G342" s="294">
        <f t="shared" si="30"/>
        <v>49</v>
      </c>
      <c r="H342" s="295">
        <f t="shared" si="29"/>
        <v>25859.39</v>
      </c>
      <c r="I342" s="211"/>
      <c r="J342" s="212"/>
      <c r="K342" s="231"/>
      <c r="L342" s="249"/>
      <c r="M342" s="249"/>
      <c r="N342" s="249"/>
      <c r="O342" s="213">
        <f>G342</f>
        <v>49</v>
      </c>
      <c r="Y342" s="213">
        <f t="shared" si="28"/>
        <v>0</v>
      </c>
    </row>
    <row r="343" spans="1:26" hidden="1" outlineLevel="1" x14ac:dyDescent="0.25">
      <c r="A343" s="291">
        <v>41929</v>
      </c>
      <c r="B343" s="292">
        <v>26</v>
      </c>
      <c r="C343" s="293" t="s">
        <v>763</v>
      </c>
      <c r="D343" s="293" t="s">
        <v>764</v>
      </c>
      <c r="E343" s="293" t="s">
        <v>765</v>
      </c>
      <c r="F343" s="293" t="s">
        <v>766</v>
      </c>
      <c r="G343" s="294">
        <f t="shared" si="30"/>
        <v>26</v>
      </c>
      <c r="H343" s="295">
        <f t="shared" si="29"/>
        <v>25885.39</v>
      </c>
      <c r="I343" s="211"/>
      <c r="J343" s="212"/>
      <c r="K343" s="231"/>
      <c r="L343" s="249"/>
      <c r="M343" s="249"/>
      <c r="N343" s="249"/>
      <c r="O343" s="213">
        <f>G343</f>
        <v>26</v>
      </c>
      <c r="Y343" s="213">
        <f t="shared" si="28"/>
        <v>0</v>
      </c>
    </row>
    <row r="344" spans="1:26" hidden="1" outlineLevel="1" x14ac:dyDescent="0.25">
      <c r="A344" s="291">
        <v>41929</v>
      </c>
      <c r="B344" s="292">
        <v>80</v>
      </c>
      <c r="C344" s="293" t="s">
        <v>767</v>
      </c>
      <c r="D344" s="293"/>
      <c r="E344" s="293" t="s">
        <v>768</v>
      </c>
      <c r="F344" s="293" t="s">
        <v>769</v>
      </c>
      <c r="G344" s="294">
        <f t="shared" si="30"/>
        <v>80</v>
      </c>
      <c r="H344" s="295">
        <f t="shared" si="29"/>
        <v>25965.39</v>
      </c>
      <c r="I344" s="211"/>
      <c r="J344" s="212"/>
      <c r="K344" s="231"/>
      <c r="L344" s="249"/>
      <c r="M344" s="249">
        <f>G344</f>
        <v>80</v>
      </c>
      <c r="N344" s="249"/>
      <c r="Y344" s="213">
        <f t="shared" si="28"/>
        <v>0</v>
      </c>
    </row>
    <row r="345" spans="1:26" hidden="1" outlineLevel="1" x14ac:dyDescent="0.25">
      <c r="A345" s="291">
        <v>41929</v>
      </c>
      <c r="B345" s="292">
        <v>28</v>
      </c>
      <c r="C345" s="293" t="s">
        <v>770</v>
      </c>
      <c r="D345" s="293"/>
      <c r="E345" s="293" t="s">
        <v>771</v>
      </c>
      <c r="F345" s="293" t="s">
        <v>769</v>
      </c>
      <c r="G345" s="294">
        <f t="shared" si="30"/>
        <v>28</v>
      </c>
      <c r="H345" s="295">
        <f t="shared" si="29"/>
        <v>25993.39</v>
      </c>
      <c r="I345" s="211"/>
      <c r="J345" s="212"/>
      <c r="K345" s="231"/>
      <c r="L345" s="249"/>
      <c r="M345" s="249"/>
      <c r="N345" s="249"/>
      <c r="O345" s="213">
        <f>G345</f>
        <v>28</v>
      </c>
      <c r="Y345" s="213">
        <f t="shared" si="28"/>
        <v>0</v>
      </c>
    </row>
    <row r="346" spans="1:26" hidden="1" outlineLevel="1" x14ac:dyDescent="0.25">
      <c r="A346" s="291">
        <v>41932</v>
      </c>
      <c r="B346" s="292">
        <v>31</v>
      </c>
      <c r="C346" s="293" t="s">
        <v>772</v>
      </c>
      <c r="D346" s="293" t="s">
        <v>773</v>
      </c>
      <c r="E346" s="293" t="s">
        <v>774</v>
      </c>
      <c r="F346" s="293" t="s">
        <v>775</v>
      </c>
      <c r="G346" s="294">
        <f t="shared" si="30"/>
        <v>31</v>
      </c>
      <c r="H346" s="295">
        <f t="shared" si="29"/>
        <v>26024.39</v>
      </c>
      <c r="I346" s="211"/>
      <c r="J346" s="212"/>
      <c r="K346" s="231"/>
      <c r="L346" s="249"/>
      <c r="M346" s="249"/>
      <c r="N346" s="249"/>
      <c r="O346" s="213">
        <f t="shared" ref="O346:O367" si="31">G346</f>
        <v>31</v>
      </c>
      <c r="Y346" s="213">
        <f t="shared" si="28"/>
        <v>0</v>
      </c>
    </row>
    <row r="347" spans="1:26" hidden="1" outlineLevel="1" x14ac:dyDescent="0.25">
      <c r="A347" s="291">
        <v>41932</v>
      </c>
      <c r="B347" s="292">
        <v>18</v>
      </c>
      <c r="C347" s="293" t="s">
        <v>776</v>
      </c>
      <c r="D347" s="293" t="s">
        <v>777</v>
      </c>
      <c r="E347" s="293" t="s">
        <v>778</v>
      </c>
      <c r="F347" s="293" t="s">
        <v>779</v>
      </c>
      <c r="G347" s="294">
        <f t="shared" si="30"/>
        <v>18</v>
      </c>
      <c r="H347" s="295">
        <f t="shared" si="29"/>
        <v>26042.39</v>
      </c>
      <c r="I347" s="211"/>
      <c r="J347" s="212"/>
      <c r="K347" s="231"/>
      <c r="L347" s="249"/>
      <c r="M347" s="249"/>
      <c r="N347" s="249"/>
      <c r="O347" s="213">
        <f t="shared" si="31"/>
        <v>18</v>
      </c>
      <c r="Y347" s="213">
        <f t="shared" si="28"/>
        <v>0</v>
      </c>
    </row>
    <row r="348" spans="1:26" hidden="1" outlineLevel="1" x14ac:dyDescent="0.25">
      <c r="A348" s="291">
        <v>41932</v>
      </c>
      <c r="B348" s="292">
        <v>52</v>
      </c>
      <c r="C348" s="293" t="s">
        <v>780</v>
      </c>
      <c r="D348" s="293"/>
      <c r="E348" s="293" t="s">
        <v>780</v>
      </c>
      <c r="F348" s="293" t="s">
        <v>781</v>
      </c>
      <c r="G348" s="294">
        <f t="shared" si="30"/>
        <v>52</v>
      </c>
      <c r="H348" s="295">
        <f t="shared" si="29"/>
        <v>26094.39</v>
      </c>
      <c r="I348" s="211"/>
      <c r="J348" s="212"/>
      <c r="K348" s="231"/>
      <c r="L348" s="249"/>
      <c r="M348" s="249"/>
      <c r="N348" s="249"/>
      <c r="O348" s="213">
        <f t="shared" si="31"/>
        <v>52</v>
      </c>
      <c r="Y348" s="213">
        <f t="shared" si="28"/>
        <v>0</v>
      </c>
    </row>
    <row r="349" spans="1:26" hidden="1" outlineLevel="1" x14ac:dyDescent="0.25">
      <c r="A349" s="291">
        <v>41932</v>
      </c>
      <c r="B349" s="292">
        <v>13</v>
      </c>
      <c r="C349" s="293" t="s">
        <v>782</v>
      </c>
      <c r="D349" s="293" t="s">
        <v>783</v>
      </c>
      <c r="E349" s="293"/>
      <c r="F349" s="293" t="s">
        <v>784</v>
      </c>
      <c r="G349" s="294">
        <f t="shared" si="30"/>
        <v>13</v>
      </c>
      <c r="H349" s="295">
        <f t="shared" si="29"/>
        <v>26107.39</v>
      </c>
      <c r="I349" s="211"/>
      <c r="J349" s="212"/>
      <c r="K349" s="231"/>
      <c r="L349" s="249"/>
      <c r="M349" s="249"/>
      <c r="N349" s="249"/>
      <c r="O349" s="213">
        <f t="shared" si="31"/>
        <v>13</v>
      </c>
      <c r="Y349" s="213">
        <f t="shared" si="28"/>
        <v>0</v>
      </c>
    </row>
    <row r="350" spans="1:26" hidden="1" outlineLevel="1" x14ac:dyDescent="0.25">
      <c r="A350" s="291">
        <v>41933</v>
      </c>
      <c r="B350" s="292">
        <v>26</v>
      </c>
      <c r="C350" s="293" t="s">
        <v>785</v>
      </c>
      <c r="D350" s="293" t="s">
        <v>756</v>
      </c>
      <c r="E350" s="293"/>
      <c r="F350" s="293" t="s">
        <v>786</v>
      </c>
      <c r="G350" s="294">
        <f t="shared" si="30"/>
        <v>26</v>
      </c>
      <c r="H350" s="295">
        <f t="shared" si="29"/>
        <v>26133.39</v>
      </c>
      <c r="I350" s="211"/>
      <c r="J350" s="212"/>
      <c r="K350" s="231"/>
      <c r="L350" s="249"/>
      <c r="M350" s="249"/>
      <c r="N350" s="249"/>
      <c r="O350" s="213">
        <f t="shared" si="31"/>
        <v>26</v>
      </c>
      <c r="Y350" s="213">
        <f t="shared" si="28"/>
        <v>0</v>
      </c>
    </row>
    <row r="351" spans="1:26" hidden="1" outlineLevel="1" x14ac:dyDescent="0.25">
      <c r="A351" s="291">
        <v>41933</v>
      </c>
      <c r="B351" s="292">
        <v>26</v>
      </c>
      <c r="C351" s="293" t="s">
        <v>787</v>
      </c>
      <c r="D351" s="293" t="s">
        <v>756</v>
      </c>
      <c r="E351" s="293"/>
      <c r="F351" s="293" t="s">
        <v>786</v>
      </c>
      <c r="G351" s="294">
        <f t="shared" si="30"/>
        <v>26</v>
      </c>
      <c r="H351" s="295">
        <f t="shared" si="29"/>
        <v>26159.39</v>
      </c>
      <c r="I351" s="211"/>
      <c r="J351" s="212"/>
      <c r="K351" s="231"/>
      <c r="L351" s="249"/>
      <c r="M351" s="249"/>
      <c r="N351" s="249"/>
      <c r="O351" s="213">
        <f t="shared" si="31"/>
        <v>26</v>
      </c>
      <c r="Y351" s="213">
        <f t="shared" si="28"/>
        <v>0</v>
      </c>
    </row>
    <row r="352" spans="1:26" hidden="1" outlineLevel="1" x14ac:dyDescent="0.25">
      <c r="A352" s="291">
        <v>41933</v>
      </c>
      <c r="B352" s="292">
        <v>39</v>
      </c>
      <c r="C352" s="293" t="s">
        <v>788</v>
      </c>
      <c r="D352" s="293"/>
      <c r="E352" s="293" t="s">
        <v>789</v>
      </c>
      <c r="F352" s="293" t="s">
        <v>769</v>
      </c>
      <c r="G352" s="294">
        <f t="shared" si="30"/>
        <v>39</v>
      </c>
      <c r="H352" s="295">
        <f t="shared" si="29"/>
        <v>26198.39</v>
      </c>
      <c r="I352" s="211"/>
      <c r="J352" s="212"/>
      <c r="K352" s="231"/>
      <c r="L352" s="249"/>
      <c r="M352" s="249"/>
      <c r="N352" s="249"/>
      <c r="O352" s="213">
        <f t="shared" si="31"/>
        <v>39</v>
      </c>
      <c r="Y352" s="213">
        <f t="shared" si="28"/>
        <v>0</v>
      </c>
    </row>
    <row r="353" spans="1:25" hidden="1" outlineLevel="1" x14ac:dyDescent="0.25">
      <c r="A353" s="291">
        <v>41933</v>
      </c>
      <c r="B353" s="292">
        <v>93</v>
      </c>
      <c r="C353" s="293" t="s">
        <v>790</v>
      </c>
      <c r="D353" s="293"/>
      <c r="E353" s="293" t="s">
        <v>791</v>
      </c>
      <c r="F353" s="293" t="s">
        <v>769</v>
      </c>
      <c r="G353" s="294">
        <f t="shared" si="30"/>
        <v>93</v>
      </c>
      <c r="H353" s="295">
        <f t="shared" si="29"/>
        <v>26291.39</v>
      </c>
      <c r="I353" s="211"/>
      <c r="J353" s="212"/>
      <c r="K353" s="231"/>
      <c r="L353" s="249"/>
      <c r="M353" s="249"/>
      <c r="N353" s="249"/>
      <c r="O353" s="213">
        <f t="shared" si="31"/>
        <v>93</v>
      </c>
      <c r="Y353" s="213">
        <f t="shared" si="28"/>
        <v>0</v>
      </c>
    </row>
    <row r="354" spans="1:25" hidden="1" outlineLevel="1" x14ac:dyDescent="0.25">
      <c r="A354" s="291">
        <v>41933</v>
      </c>
      <c r="B354" s="292">
        <v>13</v>
      </c>
      <c r="C354" s="293" t="s">
        <v>792</v>
      </c>
      <c r="D354" s="293"/>
      <c r="E354" s="293" t="s">
        <v>793</v>
      </c>
      <c r="F354" s="293" t="s">
        <v>769</v>
      </c>
      <c r="G354" s="294">
        <f t="shared" si="30"/>
        <v>13</v>
      </c>
      <c r="H354" s="295">
        <f t="shared" si="29"/>
        <v>26304.39</v>
      </c>
      <c r="I354" s="211"/>
      <c r="J354" s="212"/>
      <c r="K354" s="231"/>
      <c r="L354" s="249"/>
      <c r="M354" s="249"/>
      <c r="N354" s="249"/>
      <c r="O354" s="213">
        <f t="shared" si="31"/>
        <v>13</v>
      </c>
      <c r="Y354" s="213">
        <f t="shared" si="28"/>
        <v>0</v>
      </c>
    </row>
    <row r="355" spans="1:25" hidden="1" outlineLevel="1" x14ac:dyDescent="0.25">
      <c r="A355" s="291">
        <v>41933</v>
      </c>
      <c r="B355" s="292">
        <v>73</v>
      </c>
      <c r="C355" s="293" t="s">
        <v>794</v>
      </c>
      <c r="D355" s="293"/>
      <c r="E355" s="293" t="s">
        <v>795</v>
      </c>
      <c r="F355" s="293" t="s">
        <v>769</v>
      </c>
      <c r="G355" s="294">
        <f t="shared" si="30"/>
        <v>73</v>
      </c>
      <c r="H355" s="295">
        <f t="shared" si="29"/>
        <v>26377.39</v>
      </c>
      <c r="I355" s="211"/>
      <c r="J355" s="212"/>
      <c r="K355" s="231"/>
      <c r="L355" s="249"/>
      <c r="M355" s="249"/>
      <c r="N355" s="249"/>
      <c r="O355" s="213">
        <f t="shared" si="31"/>
        <v>73</v>
      </c>
      <c r="Y355" s="213">
        <f t="shared" si="28"/>
        <v>0</v>
      </c>
    </row>
    <row r="356" spans="1:25" hidden="1" outlineLevel="1" x14ac:dyDescent="0.25">
      <c r="A356" s="291">
        <v>41933</v>
      </c>
      <c r="B356" s="292">
        <v>20</v>
      </c>
      <c r="C356" s="293" t="s">
        <v>796</v>
      </c>
      <c r="D356" s="293"/>
      <c r="E356" s="293" t="s">
        <v>797</v>
      </c>
      <c r="F356" s="293" t="s">
        <v>769</v>
      </c>
      <c r="G356" s="294">
        <f t="shared" si="30"/>
        <v>20</v>
      </c>
      <c r="H356" s="295">
        <f t="shared" si="29"/>
        <v>26397.39</v>
      </c>
      <c r="I356" s="211"/>
      <c r="J356" s="212"/>
      <c r="K356" s="231"/>
      <c r="L356" s="249"/>
      <c r="M356" s="249"/>
      <c r="N356" s="249"/>
      <c r="O356" s="213">
        <f t="shared" si="31"/>
        <v>20</v>
      </c>
      <c r="Y356" s="213">
        <f t="shared" si="28"/>
        <v>0</v>
      </c>
    </row>
    <row r="357" spans="1:25" hidden="1" outlineLevel="1" x14ac:dyDescent="0.25">
      <c r="A357" s="291">
        <v>41933</v>
      </c>
      <c r="B357" s="292">
        <v>32</v>
      </c>
      <c r="C357" s="293" t="s">
        <v>798</v>
      </c>
      <c r="D357" s="293"/>
      <c r="E357" s="293" t="s">
        <v>799</v>
      </c>
      <c r="F357" s="293" t="s">
        <v>769</v>
      </c>
      <c r="G357" s="294">
        <f t="shared" si="30"/>
        <v>32</v>
      </c>
      <c r="H357" s="295">
        <f t="shared" si="29"/>
        <v>26429.39</v>
      </c>
      <c r="I357" s="211"/>
      <c r="J357" s="212"/>
      <c r="K357" s="231"/>
      <c r="L357" s="249"/>
      <c r="M357" s="249"/>
      <c r="N357" s="249"/>
      <c r="O357" s="213">
        <f t="shared" si="31"/>
        <v>32</v>
      </c>
      <c r="Y357" s="213">
        <f t="shared" si="28"/>
        <v>0</v>
      </c>
    </row>
    <row r="358" spans="1:25" hidden="1" outlineLevel="1" x14ac:dyDescent="0.25">
      <c r="A358" s="291">
        <v>41933</v>
      </c>
      <c r="B358" s="292">
        <v>53</v>
      </c>
      <c r="C358" s="293" t="s">
        <v>800</v>
      </c>
      <c r="D358" s="293" t="s">
        <v>801</v>
      </c>
      <c r="E358" s="293" t="s">
        <v>783</v>
      </c>
      <c r="F358" s="293" t="s">
        <v>802</v>
      </c>
      <c r="G358" s="294">
        <f t="shared" si="30"/>
        <v>53</v>
      </c>
      <c r="H358" s="295">
        <f t="shared" si="29"/>
        <v>26482.39</v>
      </c>
      <c r="I358" s="211"/>
      <c r="J358" s="212"/>
      <c r="K358" s="231"/>
      <c r="L358" s="249"/>
      <c r="M358" s="249"/>
      <c r="N358" s="249"/>
      <c r="O358" s="213">
        <f t="shared" si="31"/>
        <v>53</v>
      </c>
      <c r="Y358" s="213">
        <f t="shared" si="28"/>
        <v>0</v>
      </c>
    </row>
    <row r="359" spans="1:25" hidden="1" outlineLevel="1" x14ac:dyDescent="0.25">
      <c r="A359" s="291">
        <v>41933</v>
      </c>
      <c r="B359" s="292">
        <v>27</v>
      </c>
      <c r="C359" s="293" t="s">
        <v>803</v>
      </c>
      <c r="D359" s="293" t="s">
        <v>804</v>
      </c>
      <c r="E359" s="293" t="s">
        <v>805</v>
      </c>
      <c r="F359" s="293" t="s">
        <v>806</v>
      </c>
      <c r="G359" s="294">
        <f t="shared" si="30"/>
        <v>27</v>
      </c>
      <c r="H359" s="295">
        <f t="shared" si="29"/>
        <v>26509.39</v>
      </c>
      <c r="I359" s="211"/>
      <c r="J359" s="212"/>
      <c r="K359" s="231"/>
      <c r="L359" s="249"/>
      <c r="M359" s="249"/>
      <c r="N359" s="249"/>
      <c r="O359" s="213">
        <f t="shared" si="31"/>
        <v>27</v>
      </c>
      <c r="Y359" s="213">
        <f t="shared" si="28"/>
        <v>0</v>
      </c>
    </row>
    <row r="360" spans="1:25" hidden="1" outlineLevel="1" x14ac:dyDescent="0.25">
      <c r="A360" s="291">
        <v>41933</v>
      </c>
      <c r="B360" s="292">
        <v>31</v>
      </c>
      <c r="C360" s="293" t="s">
        <v>805</v>
      </c>
      <c r="D360" s="293"/>
      <c r="E360" s="293" t="s">
        <v>807</v>
      </c>
      <c r="F360" s="293" t="s">
        <v>808</v>
      </c>
      <c r="G360" s="294">
        <f t="shared" si="30"/>
        <v>31</v>
      </c>
      <c r="H360" s="295">
        <f t="shared" si="29"/>
        <v>26540.39</v>
      </c>
      <c r="I360" s="211"/>
      <c r="J360" s="212"/>
      <c r="K360" s="231"/>
      <c r="L360" s="249"/>
      <c r="M360" s="249"/>
      <c r="N360" s="249"/>
      <c r="O360" s="213">
        <f t="shared" si="31"/>
        <v>31</v>
      </c>
      <c r="Y360" s="213">
        <f t="shared" si="28"/>
        <v>0</v>
      </c>
    </row>
    <row r="361" spans="1:25" hidden="1" outlineLevel="1" x14ac:dyDescent="0.25">
      <c r="A361" s="291">
        <v>41934</v>
      </c>
      <c r="B361" s="292">
        <v>13</v>
      </c>
      <c r="C361" s="293" t="s">
        <v>756</v>
      </c>
      <c r="D361" s="293" t="s">
        <v>809</v>
      </c>
      <c r="E361" s="293" t="s">
        <v>810</v>
      </c>
      <c r="F361" s="293" t="s">
        <v>811</v>
      </c>
      <c r="G361" s="294">
        <f t="shared" si="30"/>
        <v>13</v>
      </c>
      <c r="H361" s="295">
        <f t="shared" si="29"/>
        <v>26553.39</v>
      </c>
      <c r="I361" s="211"/>
      <c r="J361" s="212"/>
      <c r="K361" s="231"/>
      <c r="L361" s="249"/>
      <c r="M361" s="249"/>
      <c r="N361" s="249"/>
      <c r="O361" s="213">
        <f t="shared" si="31"/>
        <v>13</v>
      </c>
      <c r="Y361" s="213">
        <f t="shared" si="28"/>
        <v>0</v>
      </c>
    </row>
    <row r="362" spans="1:25" hidden="1" outlineLevel="1" x14ac:dyDescent="0.25">
      <c r="A362" s="291">
        <v>41934</v>
      </c>
      <c r="B362" s="292">
        <v>13</v>
      </c>
      <c r="C362" s="293" t="s">
        <v>756</v>
      </c>
      <c r="D362" s="293" t="s">
        <v>812</v>
      </c>
      <c r="E362" s="293" t="s">
        <v>813</v>
      </c>
      <c r="F362" s="293" t="s">
        <v>811</v>
      </c>
      <c r="G362" s="294">
        <f t="shared" si="30"/>
        <v>13</v>
      </c>
      <c r="H362" s="295">
        <f t="shared" si="29"/>
        <v>26566.39</v>
      </c>
      <c r="I362" s="211"/>
      <c r="J362" s="212"/>
      <c r="K362" s="231"/>
      <c r="L362" s="249"/>
      <c r="M362" s="249"/>
      <c r="N362" s="249"/>
      <c r="O362" s="213">
        <f t="shared" si="31"/>
        <v>13</v>
      </c>
      <c r="Y362" s="213">
        <f t="shared" si="28"/>
        <v>0</v>
      </c>
    </row>
    <row r="363" spans="1:25" hidden="1" outlineLevel="1" x14ac:dyDescent="0.25">
      <c r="A363" s="291">
        <v>41934</v>
      </c>
      <c r="B363" s="292">
        <v>16</v>
      </c>
      <c r="C363" s="293" t="s">
        <v>814</v>
      </c>
      <c r="D363" s="293" t="s">
        <v>815</v>
      </c>
      <c r="E363" s="293" t="s">
        <v>816</v>
      </c>
      <c r="F363" s="293" t="s">
        <v>817</v>
      </c>
      <c r="G363" s="294">
        <f t="shared" si="30"/>
        <v>16</v>
      </c>
      <c r="H363" s="295">
        <f t="shared" si="29"/>
        <v>26582.39</v>
      </c>
      <c r="I363" s="211"/>
      <c r="J363" s="212"/>
      <c r="K363" s="231"/>
      <c r="L363" s="249"/>
      <c r="M363" s="249"/>
      <c r="N363" s="249"/>
      <c r="O363" s="213">
        <f t="shared" si="31"/>
        <v>16</v>
      </c>
      <c r="Y363" s="213">
        <f t="shared" si="28"/>
        <v>0</v>
      </c>
    </row>
    <row r="364" spans="1:25" hidden="1" outlineLevel="1" x14ac:dyDescent="0.25">
      <c r="A364" s="291">
        <v>41934</v>
      </c>
      <c r="B364" s="292">
        <v>52</v>
      </c>
      <c r="C364" s="293" t="s">
        <v>818</v>
      </c>
      <c r="D364" s="293" t="s">
        <v>819</v>
      </c>
      <c r="E364" s="293" t="s">
        <v>820</v>
      </c>
      <c r="F364" s="293" t="s">
        <v>821</v>
      </c>
      <c r="G364" s="294">
        <f t="shared" si="30"/>
        <v>52</v>
      </c>
      <c r="H364" s="295">
        <f t="shared" si="29"/>
        <v>26634.39</v>
      </c>
      <c r="I364" s="211"/>
      <c r="J364" s="212"/>
      <c r="K364" s="231"/>
      <c r="L364" s="249"/>
      <c r="M364" s="249"/>
      <c r="N364" s="249"/>
      <c r="O364" s="213">
        <f t="shared" si="31"/>
        <v>52</v>
      </c>
      <c r="Y364" s="213">
        <f t="shared" si="28"/>
        <v>0</v>
      </c>
    </row>
    <row r="365" spans="1:25" hidden="1" outlineLevel="1" x14ac:dyDescent="0.25">
      <c r="A365" s="291">
        <v>41934</v>
      </c>
      <c r="B365" s="292">
        <v>26</v>
      </c>
      <c r="C365" s="293" t="s">
        <v>822</v>
      </c>
      <c r="D365" s="293"/>
      <c r="E365" s="293" t="s">
        <v>823</v>
      </c>
      <c r="F365" s="293" t="s">
        <v>769</v>
      </c>
      <c r="G365" s="294">
        <f t="shared" si="30"/>
        <v>26</v>
      </c>
      <c r="H365" s="295">
        <f t="shared" si="29"/>
        <v>26660.39</v>
      </c>
      <c r="I365" s="211"/>
      <c r="J365" s="212"/>
      <c r="K365" s="231"/>
      <c r="L365" s="249"/>
      <c r="M365" s="249"/>
      <c r="N365" s="249"/>
      <c r="O365" s="213">
        <f t="shared" si="31"/>
        <v>26</v>
      </c>
      <c r="Y365" s="213">
        <f t="shared" si="28"/>
        <v>0</v>
      </c>
    </row>
    <row r="366" spans="1:25" hidden="1" outlineLevel="1" x14ac:dyDescent="0.25">
      <c r="A366" s="291">
        <v>41934</v>
      </c>
      <c r="B366" s="292">
        <v>32</v>
      </c>
      <c r="C366" s="293" t="s">
        <v>824</v>
      </c>
      <c r="D366" s="293"/>
      <c r="E366" s="293" t="s">
        <v>825</v>
      </c>
      <c r="F366" s="293" t="s">
        <v>769</v>
      </c>
      <c r="G366" s="294">
        <f t="shared" si="30"/>
        <v>32</v>
      </c>
      <c r="H366" s="295">
        <f t="shared" si="29"/>
        <v>26692.39</v>
      </c>
      <c r="I366" s="211"/>
      <c r="J366" s="212"/>
      <c r="K366" s="231"/>
      <c r="L366" s="249"/>
      <c r="M366" s="249"/>
      <c r="N366" s="249"/>
      <c r="O366" s="213">
        <f t="shared" si="31"/>
        <v>32</v>
      </c>
      <c r="Y366" s="213">
        <f t="shared" si="28"/>
        <v>0</v>
      </c>
    </row>
    <row r="367" spans="1:25" hidden="1" outlineLevel="1" x14ac:dyDescent="0.25">
      <c r="A367" s="291">
        <v>41934</v>
      </c>
      <c r="B367" s="292">
        <v>26</v>
      </c>
      <c r="C367" s="293" t="s">
        <v>826</v>
      </c>
      <c r="D367" s="293" t="s">
        <v>765</v>
      </c>
      <c r="E367" s="293" t="s">
        <v>827</v>
      </c>
      <c r="F367" s="293" t="s">
        <v>828</v>
      </c>
      <c r="G367" s="294">
        <f t="shared" si="30"/>
        <v>26</v>
      </c>
      <c r="H367" s="295">
        <f t="shared" si="29"/>
        <v>26718.39</v>
      </c>
      <c r="I367" s="211"/>
      <c r="J367" s="212"/>
      <c r="K367" s="231"/>
      <c r="L367" s="249"/>
      <c r="M367" s="249"/>
      <c r="N367" s="249"/>
      <c r="O367" s="213">
        <f t="shared" si="31"/>
        <v>26</v>
      </c>
      <c r="Y367" s="213">
        <f t="shared" si="28"/>
        <v>0</v>
      </c>
    </row>
    <row r="368" spans="1:25" hidden="1" outlineLevel="1" x14ac:dyDescent="0.25">
      <c r="A368" s="291">
        <v>41934</v>
      </c>
      <c r="B368" s="292">
        <v>28</v>
      </c>
      <c r="C368" s="293" t="s">
        <v>829</v>
      </c>
      <c r="D368" s="293"/>
      <c r="E368" s="293" t="s">
        <v>830</v>
      </c>
      <c r="F368" s="293" t="s">
        <v>769</v>
      </c>
      <c r="G368" s="294">
        <f t="shared" si="30"/>
        <v>28</v>
      </c>
      <c r="H368" s="295">
        <f t="shared" si="29"/>
        <v>26746.39</v>
      </c>
      <c r="I368" s="211"/>
      <c r="J368" s="212"/>
      <c r="K368" s="231"/>
      <c r="L368" s="249"/>
      <c r="M368" s="249"/>
      <c r="N368" s="249"/>
      <c r="O368" s="213">
        <f>G368</f>
        <v>28</v>
      </c>
      <c r="Y368" s="213">
        <f t="shared" si="28"/>
        <v>0</v>
      </c>
    </row>
    <row r="369" spans="1:25" hidden="1" outlineLevel="1" x14ac:dyDescent="0.25">
      <c r="A369" s="291">
        <v>41935</v>
      </c>
      <c r="B369" s="292">
        <v>-2500</v>
      </c>
      <c r="C369" s="293" t="s">
        <v>831</v>
      </c>
      <c r="D369" s="293"/>
      <c r="E369" s="293" t="s">
        <v>832</v>
      </c>
      <c r="F369" s="293" t="s">
        <v>833</v>
      </c>
      <c r="G369" s="294">
        <f t="shared" si="30"/>
        <v>-2500</v>
      </c>
      <c r="H369" s="295">
        <f t="shared" si="29"/>
        <v>24246.39</v>
      </c>
      <c r="I369" s="211"/>
      <c r="J369" s="212"/>
      <c r="K369" s="231"/>
      <c r="L369" s="249"/>
      <c r="M369" s="249"/>
      <c r="N369" s="249"/>
      <c r="W369" s="213">
        <f>G369</f>
        <v>-2500</v>
      </c>
      <c r="Y369" s="213">
        <f t="shared" si="28"/>
        <v>0</v>
      </c>
    </row>
    <row r="370" spans="1:25" hidden="1" outlineLevel="1" x14ac:dyDescent="0.25">
      <c r="A370" s="291">
        <v>41935</v>
      </c>
      <c r="B370" s="292">
        <v>26</v>
      </c>
      <c r="C370" s="293" t="s">
        <v>834</v>
      </c>
      <c r="D370" s="293" t="s">
        <v>835</v>
      </c>
      <c r="E370" s="293" t="s">
        <v>836</v>
      </c>
      <c r="F370" s="293" t="s">
        <v>837</v>
      </c>
      <c r="G370" s="294">
        <f t="shared" si="30"/>
        <v>26</v>
      </c>
      <c r="H370" s="295">
        <f t="shared" si="29"/>
        <v>24272.39</v>
      </c>
      <c r="I370" s="211"/>
      <c r="J370" s="212"/>
      <c r="K370" s="231"/>
      <c r="L370" s="249"/>
      <c r="M370" s="249"/>
      <c r="N370" s="249"/>
      <c r="O370" s="213">
        <f>G370</f>
        <v>26</v>
      </c>
      <c r="Y370" s="213">
        <f t="shared" si="28"/>
        <v>0</v>
      </c>
    </row>
    <row r="371" spans="1:25" hidden="1" outlineLevel="1" x14ac:dyDescent="0.25">
      <c r="A371" s="291">
        <v>41935</v>
      </c>
      <c r="B371" s="292">
        <v>13</v>
      </c>
      <c r="C371" s="293" t="s">
        <v>838</v>
      </c>
      <c r="D371" s="293" t="s">
        <v>839</v>
      </c>
      <c r="E371" s="293" t="s">
        <v>756</v>
      </c>
      <c r="F371" s="293" t="s">
        <v>840</v>
      </c>
      <c r="G371" s="294">
        <f t="shared" si="30"/>
        <v>13</v>
      </c>
      <c r="H371" s="295">
        <f t="shared" si="29"/>
        <v>24285.39</v>
      </c>
      <c r="I371" s="211"/>
      <c r="J371" s="212"/>
      <c r="K371" s="231"/>
      <c r="L371" s="249"/>
      <c r="M371" s="249"/>
      <c r="N371" s="249"/>
      <c r="O371" s="213">
        <f t="shared" ref="O371:O389" si="32">G371</f>
        <v>13</v>
      </c>
      <c r="Y371" s="213">
        <f t="shared" si="28"/>
        <v>0</v>
      </c>
    </row>
    <row r="372" spans="1:25" hidden="1" outlineLevel="1" x14ac:dyDescent="0.25">
      <c r="A372" s="291">
        <v>41935</v>
      </c>
      <c r="B372" s="292">
        <v>87</v>
      </c>
      <c r="C372" s="293" t="s">
        <v>841</v>
      </c>
      <c r="D372" s="293"/>
      <c r="E372" s="293" t="s">
        <v>842</v>
      </c>
      <c r="F372" s="293" t="s">
        <v>769</v>
      </c>
      <c r="G372" s="294">
        <f t="shared" si="30"/>
        <v>87</v>
      </c>
      <c r="H372" s="295">
        <f t="shared" si="29"/>
        <v>24372.39</v>
      </c>
      <c r="I372" s="211"/>
      <c r="J372" s="212"/>
      <c r="K372" s="231"/>
      <c r="L372" s="249"/>
      <c r="M372" s="249"/>
      <c r="N372" s="249"/>
      <c r="O372" s="213">
        <f t="shared" si="32"/>
        <v>87</v>
      </c>
      <c r="Y372" s="213">
        <f t="shared" si="28"/>
        <v>0</v>
      </c>
    </row>
    <row r="373" spans="1:25" hidden="1" outlineLevel="1" x14ac:dyDescent="0.25">
      <c r="A373" s="291">
        <v>41935</v>
      </c>
      <c r="B373" s="292">
        <v>13</v>
      </c>
      <c r="C373" s="293" t="s">
        <v>843</v>
      </c>
      <c r="D373" s="293"/>
      <c r="E373" s="293" t="s">
        <v>844</v>
      </c>
      <c r="F373" s="293" t="s">
        <v>769</v>
      </c>
      <c r="G373" s="294">
        <f t="shared" si="30"/>
        <v>13</v>
      </c>
      <c r="H373" s="295">
        <f t="shared" si="29"/>
        <v>24385.39</v>
      </c>
      <c r="I373" s="211"/>
      <c r="J373" s="212"/>
      <c r="K373" s="231"/>
      <c r="L373" s="249"/>
      <c r="M373" s="249"/>
      <c r="N373" s="249"/>
      <c r="O373" s="213">
        <f t="shared" si="32"/>
        <v>13</v>
      </c>
      <c r="Y373" s="213">
        <f t="shared" si="28"/>
        <v>0</v>
      </c>
    </row>
    <row r="374" spans="1:25" hidden="1" outlineLevel="1" x14ac:dyDescent="0.25">
      <c r="A374" s="291">
        <v>41936</v>
      </c>
      <c r="B374" s="292">
        <v>14</v>
      </c>
      <c r="C374" s="293" t="s">
        <v>845</v>
      </c>
      <c r="D374" s="293" t="s">
        <v>846</v>
      </c>
      <c r="E374" s="293" t="s">
        <v>847</v>
      </c>
      <c r="F374" s="293" t="s">
        <v>848</v>
      </c>
      <c r="G374" s="294">
        <f t="shared" si="30"/>
        <v>14</v>
      </c>
      <c r="H374" s="295">
        <f t="shared" si="29"/>
        <v>24399.39</v>
      </c>
      <c r="I374" s="211"/>
      <c r="J374" s="212"/>
      <c r="K374" s="231"/>
      <c r="L374" s="249"/>
      <c r="M374" s="249"/>
      <c r="N374" s="249"/>
      <c r="O374" s="213">
        <f t="shared" si="32"/>
        <v>14</v>
      </c>
      <c r="Y374" s="213">
        <f t="shared" si="28"/>
        <v>0</v>
      </c>
    </row>
    <row r="375" spans="1:25" hidden="1" outlineLevel="1" x14ac:dyDescent="0.25">
      <c r="A375" s="291">
        <v>41936</v>
      </c>
      <c r="B375" s="292">
        <v>133</v>
      </c>
      <c r="C375" s="293" t="s">
        <v>849</v>
      </c>
      <c r="D375" s="293"/>
      <c r="E375" s="293" t="s">
        <v>850</v>
      </c>
      <c r="F375" s="293" t="s">
        <v>851</v>
      </c>
      <c r="G375" s="294">
        <f t="shared" si="30"/>
        <v>133</v>
      </c>
      <c r="H375" s="295">
        <f t="shared" si="29"/>
        <v>24532.39</v>
      </c>
      <c r="I375" s="211"/>
      <c r="J375" s="212"/>
      <c r="K375" s="231"/>
      <c r="L375" s="249"/>
      <c r="M375" s="249"/>
      <c r="N375" s="249"/>
      <c r="O375" s="213">
        <f t="shared" si="32"/>
        <v>133</v>
      </c>
      <c r="Y375" s="213">
        <f t="shared" si="28"/>
        <v>0</v>
      </c>
    </row>
    <row r="376" spans="1:25" hidden="1" outlineLevel="1" x14ac:dyDescent="0.25">
      <c r="A376" s="291">
        <v>41936</v>
      </c>
      <c r="B376" s="292">
        <v>91</v>
      </c>
      <c r="C376" s="293" t="s">
        <v>852</v>
      </c>
      <c r="D376" s="293"/>
      <c r="E376" s="293" t="s">
        <v>853</v>
      </c>
      <c r="F376" s="293" t="s">
        <v>854</v>
      </c>
      <c r="G376" s="294">
        <f t="shared" si="30"/>
        <v>91</v>
      </c>
      <c r="H376" s="295">
        <f t="shared" si="29"/>
        <v>24623.39</v>
      </c>
      <c r="I376" s="211"/>
      <c r="J376" s="212"/>
      <c r="K376" s="231"/>
      <c r="L376" s="249"/>
      <c r="M376" s="249"/>
      <c r="N376" s="249"/>
      <c r="O376" s="213">
        <f t="shared" si="32"/>
        <v>91</v>
      </c>
      <c r="Y376" s="213">
        <f t="shared" si="28"/>
        <v>0</v>
      </c>
    </row>
    <row r="377" spans="1:25" hidden="1" outlineLevel="1" x14ac:dyDescent="0.25">
      <c r="A377" s="291">
        <v>41937</v>
      </c>
      <c r="B377" s="292">
        <v>31</v>
      </c>
      <c r="C377" s="293" t="s">
        <v>855</v>
      </c>
      <c r="D377" s="293"/>
      <c r="E377" s="293" t="s">
        <v>856</v>
      </c>
      <c r="F377" s="293" t="s">
        <v>769</v>
      </c>
      <c r="G377" s="294">
        <f t="shared" si="30"/>
        <v>31</v>
      </c>
      <c r="H377" s="295">
        <f t="shared" si="29"/>
        <v>24654.39</v>
      </c>
      <c r="I377" s="211"/>
      <c r="J377" s="212"/>
      <c r="K377" s="231"/>
      <c r="L377" s="249"/>
      <c r="M377" s="249"/>
      <c r="N377" s="249"/>
      <c r="O377" s="213">
        <f t="shared" si="32"/>
        <v>31</v>
      </c>
      <c r="Y377" s="213">
        <f t="shared" si="28"/>
        <v>0</v>
      </c>
    </row>
    <row r="378" spans="1:25" hidden="1" outlineLevel="1" x14ac:dyDescent="0.25">
      <c r="A378" s="291">
        <v>41937</v>
      </c>
      <c r="B378" s="292">
        <v>13</v>
      </c>
      <c r="C378" s="293" t="s">
        <v>857</v>
      </c>
      <c r="D378" s="293"/>
      <c r="E378" s="293" t="s">
        <v>858</v>
      </c>
      <c r="F378" s="293" t="s">
        <v>769</v>
      </c>
      <c r="G378" s="294">
        <f t="shared" si="30"/>
        <v>13</v>
      </c>
      <c r="H378" s="295">
        <f t="shared" si="29"/>
        <v>24667.39</v>
      </c>
      <c r="I378" s="211"/>
      <c r="J378" s="212"/>
      <c r="K378" s="231"/>
      <c r="L378" s="249"/>
      <c r="M378" s="249"/>
      <c r="N378" s="249"/>
      <c r="O378" s="213">
        <f t="shared" si="32"/>
        <v>13</v>
      </c>
      <c r="Y378" s="213">
        <f t="shared" si="28"/>
        <v>0</v>
      </c>
    </row>
    <row r="379" spans="1:25" hidden="1" outlineLevel="1" x14ac:dyDescent="0.25">
      <c r="A379" s="291">
        <v>41937</v>
      </c>
      <c r="B379" s="292">
        <v>26</v>
      </c>
      <c r="C379" s="293" t="s">
        <v>859</v>
      </c>
      <c r="D379" s="293"/>
      <c r="E379" s="293" t="s">
        <v>860</v>
      </c>
      <c r="F379" s="293" t="s">
        <v>769</v>
      </c>
      <c r="G379" s="294">
        <f t="shared" si="30"/>
        <v>26</v>
      </c>
      <c r="H379" s="295">
        <f t="shared" si="29"/>
        <v>24693.39</v>
      </c>
      <c r="I379" s="211"/>
      <c r="J379" s="212"/>
      <c r="K379" s="231"/>
      <c r="L379" s="249"/>
      <c r="M379" s="249"/>
      <c r="N379" s="249"/>
      <c r="O379" s="213">
        <f t="shared" si="32"/>
        <v>26</v>
      </c>
      <c r="Y379" s="213">
        <f t="shared" si="28"/>
        <v>0</v>
      </c>
    </row>
    <row r="380" spans="1:25" hidden="1" outlineLevel="1" x14ac:dyDescent="0.25">
      <c r="A380" s="291">
        <v>41937</v>
      </c>
      <c r="B380" s="292">
        <v>116</v>
      </c>
      <c r="C380" s="293"/>
      <c r="D380" s="293"/>
      <c r="E380" s="293" t="s">
        <v>861</v>
      </c>
      <c r="F380" s="293" t="s">
        <v>769</v>
      </c>
      <c r="G380" s="294">
        <f t="shared" si="30"/>
        <v>116</v>
      </c>
      <c r="H380" s="295">
        <f t="shared" si="29"/>
        <v>24809.39</v>
      </c>
      <c r="I380" s="211"/>
      <c r="J380" s="212"/>
      <c r="K380" s="231"/>
      <c r="L380" s="249"/>
      <c r="M380" s="249"/>
      <c r="N380" s="249"/>
      <c r="O380" s="213">
        <f t="shared" si="32"/>
        <v>116</v>
      </c>
      <c r="Y380" s="213">
        <f t="shared" si="28"/>
        <v>0</v>
      </c>
    </row>
    <row r="381" spans="1:25" hidden="1" outlineLevel="1" x14ac:dyDescent="0.25">
      <c r="A381" s="291">
        <v>41937</v>
      </c>
      <c r="B381" s="292">
        <v>26</v>
      </c>
      <c r="C381" s="293" t="s">
        <v>862</v>
      </c>
      <c r="D381" s="293"/>
      <c r="E381" s="293" t="s">
        <v>863</v>
      </c>
      <c r="F381" s="293" t="s">
        <v>769</v>
      </c>
      <c r="G381" s="294">
        <f t="shared" si="30"/>
        <v>26</v>
      </c>
      <c r="H381" s="295">
        <f t="shared" si="29"/>
        <v>24835.39</v>
      </c>
      <c r="I381" s="211"/>
      <c r="J381" s="212"/>
      <c r="K381" s="231"/>
      <c r="L381" s="249"/>
      <c r="M381" s="249"/>
      <c r="N381" s="249"/>
      <c r="O381" s="213">
        <f t="shared" si="32"/>
        <v>26</v>
      </c>
      <c r="Y381" s="213">
        <f t="shared" si="28"/>
        <v>0</v>
      </c>
    </row>
    <row r="382" spans="1:25" hidden="1" outlineLevel="1" x14ac:dyDescent="0.25">
      <c r="A382" s="291">
        <v>41937</v>
      </c>
      <c r="B382" s="292">
        <v>13</v>
      </c>
      <c r="C382" s="293" t="s">
        <v>864</v>
      </c>
      <c r="D382" s="293"/>
      <c r="E382" s="293" t="s">
        <v>865</v>
      </c>
      <c r="F382" s="293" t="s">
        <v>769</v>
      </c>
      <c r="G382" s="294">
        <f t="shared" si="30"/>
        <v>13</v>
      </c>
      <c r="H382" s="295">
        <f t="shared" si="29"/>
        <v>24848.39</v>
      </c>
      <c r="I382" s="211"/>
      <c r="J382" s="212"/>
      <c r="K382" s="231"/>
      <c r="L382" s="249"/>
      <c r="M382" s="249"/>
      <c r="N382" s="249"/>
      <c r="O382" s="213">
        <f t="shared" si="32"/>
        <v>13</v>
      </c>
      <c r="Y382" s="213">
        <f t="shared" si="28"/>
        <v>0</v>
      </c>
    </row>
    <row r="383" spans="1:25" hidden="1" outlineLevel="1" x14ac:dyDescent="0.25">
      <c r="A383" s="291">
        <v>41937</v>
      </c>
      <c r="B383" s="292">
        <v>59</v>
      </c>
      <c r="C383" s="293" t="s">
        <v>866</v>
      </c>
      <c r="D383" s="293"/>
      <c r="E383" s="293" t="s">
        <v>867</v>
      </c>
      <c r="F383" s="293" t="s">
        <v>769</v>
      </c>
      <c r="G383" s="294">
        <f t="shared" si="30"/>
        <v>59</v>
      </c>
      <c r="H383" s="295">
        <f t="shared" si="29"/>
        <v>24907.39</v>
      </c>
      <c r="I383" s="211"/>
      <c r="J383" s="212"/>
      <c r="K383" s="231"/>
      <c r="L383" s="249"/>
      <c r="M383" s="249"/>
      <c r="N383" s="249"/>
      <c r="O383" s="213">
        <f t="shared" si="32"/>
        <v>59</v>
      </c>
      <c r="Y383" s="213">
        <f t="shared" ref="Y383:Y390" si="33">B383-SUM(J383:W383)</f>
        <v>0</v>
      </c>
    </row>
    <row r="384" spans="1:25" hidden="1" outlineLevel="1" x14ac:dyDescent="0.25">
      <c r="A384" s="291">
        <v>41937</v>
      </c>
      <c r="B384" s="292">
        <v>18</v>
      </c>
      <c r="C384" s="293" t="s">
        <v>868</v>
      </c>
      <c r="D384" s="293"/>
      <c r="E384" s="293" t="s">
        <v>869</v>
      </c>
      <c r="F384" s="293" t="s">
        <v>769</v>
      </c>
      <c r="G384" s="294">
        <f t="shared" si="30"/>
        <v>18</v>
      </c>
      <c r="H384" s="295">
        <f t="shared" si="29"/>
        <v>24925.39</v>
      </c>
      <c r="I384" s="211"/>
      <c r="J384" s="212"/>
      <c r="K384" s="231"/>
      <c r="L384" s="249"/>
      <c r="M384" s="249"/>
      <c r="N384" s="249"/>
      <c r="O384" s="213">
        <f t="shared" si="32"/>
        <v>18</v>
      </c>
      <c r="Y384" s="213">
        <f t="shared" si="33"/>
        <v>0</v>
      </c>
    </row>
    <row r="385" spans="1:25" hidden="1" outlineLevel="1" x14ac:dyDescent="0.25">
      <c r="A385" s="291">
        <v>41937</v>
      </c>
      <c r="B385" s="292">
        <v>13</v>
      </c>
      <c r="C385" s="293" t="s">
        <v>870</v>
      </c>
      <c r="D385" s="293"/>
      <c r="E385" s="293" t="s">
        <v>871</v>
      </c>
      <c r="F385" s="293" t="s">
        <v>769</v>
      </c>
      <c r="G385" s="294">
        <f t="shared" si="30"/>
        <v>13</v>
      </c>
      <c r="H385" s="295">
        <f t="shared" si="29"/>
        <v>24938.39</v>
      </c>
      <c r="I385" s="211"/>
      <c r="J385" s="212"/>
      <c r="K385" s="231"/>
      <c r="L385" s="249"/>
      <c r="M385" s="249"/>
      <c r="N385" s="249"/>
      <c r="O385" s="213">
        <f t="shared" si="32"/>
        <v>13</v>
      </c>
      <c r="Y385" s="213">
        <f t="shared" si="33"/>
        <v>0</v>
      </c>
    </row>
    <row r="386" spans="1:25" hidden="1" outlineLevel="1" x14ac:dyDescent="0.25">
      <c r="A386" s="291">
        <v>41937</v>
      </c>
      <c r="B386" s="292">
        <v>13</v>
      </c>
      <c r="C386" s="293"/>
      <c r="D386" s="293"/>
      <c r="E386" s="293" t="s">
        <v>872</v>
      </c>
      <c r="F386" s="293" t="s">
        <v>769</v>
      </c>
      <c r="G386" s="294">
        <f t="shared" si="30"/>
        <v>13</v>
      </c>
      <c r="H386" s="295">
        <f t="shared" si="29"/>
        <v>24951.39</v>
      </c>
      <c r="I386" s="211"/>
      <c r="J386" s="212"/>
      <c r="K386" s="231"/>
      <c r="L386" s="249"/>
      <c r="M386" s="249"/>
      <c r="N386" s="249"/>
      <c r="O386" s="213">
        <f t="shared" si="32"/>
        <v>13</v>
      </c>
      <c r="Y386" s="213">
        <f t="shared" si="33"/>
        <v>0</v>
      </c>
    </row>
    <row r="387" spans="1:25" hidden="1" outlineLevel="1" x14ac:dyDescent="0.25">
      <c r="A387" s="291">
        <v>41937</v>
      </c>
      <c r="B387" s="292">
        <v>13</v>
      </c>
      <c r="C387" s="293" t="s">
        <v>873</v>
      </c>
      <c r="D387" s="293"/>
      <c r="E387" s="293" t="s">
        <v>874</v>
      </c>
      <c r="F387" s="293" t="s">
        <v>769</v>
      </c>
      <c r="G387" s="294">
        <f t="shared" si="30"/>
        <v>13</v>
      </c>
      <c r="H387" s="295">
        <f t="shared" si="29"/>
        <v>24964.39</v>
      </c>
      <c r="I387" s="211"/>
      <c r="J387" s="212"/>
      <c r="K387" s="231"/>
      <c r="L387" s="249"/>
      <c r="M387" s="249"/>
      <c r="N387" s="249"/>
      <c r="O387" s="213">
        <f t="shared" si="32"/>
        <v>13</v>
      </c>
      <c r="Y387" s="213">
        <f t="shared" si="33"/>
        <v>0</v>
      </c>
    </row>
    <row r="388" spans="1:25" hidden="1" outlineLevel="1" x14ac:dyDescent="0.25">
      <c r="A388" s="291">
        <v>41937</v>
      </c>
      <c r="B388" s="292">
        <v>29</v>
      </c>
      <c r="C388" s="293" t="s">
        <v>875</v>
      </c>
      <c r="D388" s="293"/>
      <c r="E388" s="293" t="s">
        <v>876</v>
      </c>
      <c r="F388" s="293" t="s">
        <v>769</v>
      </c>
      <c r="G388" s="294">
        <f t="shared" si="30"/>
        <v>29</v>
      </c>
      <c r="H388" s="295">
        <f t="shared" si="29"/>
        <v>24993.39</v>
      </c>
      <c r="I388" s="211"/>
      <c r="J388" s="212"/>
      <c r="K388" s="231"/>
      <c r="L388" s="249"/>
      <c r="M388" s="249"/>
      <c r="N388" s="249"/>
      <c r="O388" s="213">
        <f t="shared" si="32"/>
        <v>29</v>
      </c>
      <c r="Y388" s="213">
        <f t="shared" si="33"/>
        <v>0</v>
      </c>
    </row>
    <row r="389" spans="1:25" hidden="1" outlineLevel="1" x14ac:dyDescent="0.25">
      <c r="A389" s="291">
        <v>41939</v>
      </c>
      <c r="B389" s="292">
        <v>55</v>
      </c>
      <c r="C389" s="293" t="s">
        <v>877</v>
      </c>
      <c r="D389" s="293" t="s">
        <v>878</v>
      </c>
      <c r="E389" s="293" t="s">
        <v>879</v>
      </c>
      <c r="F389" s="293" t="s">
        <v>880</v>
      </c>
      <c r="G389" s="294">
        <f t="shared" si="30"/>
        <v>55</v>
      </c>
      <c r="H389" s="295">
        <f t="shared" si="29"/>
        <v>25048.39</v>
      </c>
      <c r="I389" s="211"/>
      <c r="J389" s="212"/>
      <c r="K389" s="231"/>
      <c r="L389" s="249"/>
      <c r="M389" s="249"/>
      <c r="N389" s="249"/>
      <c r="O389" s="213">
        <f t="shared" si="32"/>
        <v>55</v>
      </c>
      <c r="Y389" s="213">
        <f t="shared" si="33"/>
        <v>0</v>
      </c>
    </row>
    <row r="390" spans="1:25" hidden="1" outlineLevel="1" x14ac:dyDescent="0.25">
      <c r="A390" s="296">
        <f>A391</f>
        <v>41939</v>
      </c>
      <c r="B390" s="297"/>
      <c r="C390" s="298" t="s">
        <v>453</v>
      </c>
      <c r="D390" s="298"/>
      <c r="E390" s="298"/>
      <c r="F390" s="298"/>
      <c r="G390" s="299"/>
      <c r="H390" s="300">
        <f t="shared" si="29"/>
        <v>25048.39</v>
      </c>
      <c r="I390" s="211"/>
      <c r="J390" s="212"/>
      <c r="K390" s="231"/>
      <c r="L390" s="249"/>
      <c r="M390" s="249"/>
      <c r="N390" s="249"/>
      <c r="Y390" s="213">
        <f t="shared" si="33"/>
        <v>0</v>
      </c>
    </row>
    <row r="391" spans="1:25" hidden="1" outlineLevel="1" x14ac:dyDescent="0.25">
      <c r="A391" s="291">
        <v>41939</v>
      </c>
      <c r="B391" s="292">
        <v>47</v>
      </c>
      <c r="C391" s="293" t="s">
        <v>881</v>
      </c>
      <c r="D391" s="293" t="s">
        <v>882</v>
      </c>
      <c r="E391" s="293"/>
      <c r="F391" s="293" t="s">
        <v>883</v>
      </c>
      <c r="G391" s="294">
        <f t="shared" si="30"/>
        <v>47</v>
      </c>
      <c r="H391" s="295">
        <f t="shared" si="29"/>
        <v>25095.39</v>
      </c>
      <c r="I391" s="211"/>
      <c r="J391" s="212"/>
      <c r="K391" s="231"/>
      <c r="L391" s="249"/>
      <c r="M391" s="249"/>
      <c r="N391" s="249"/>
      <c r="O391" s="213">
        <f t="shared" ref="O391:O396" si="34">G391</f>
        <v>47</v>
      </c>
    </row>
    <row r="392" spans="1:25" hidden="1" outlineLevel="1" x14ac:dyDescent="0.25">
      <c r="A392" s="291">
        <v>41940</v>
      </c>
      <c r="B392" s="292">
        <v>48</v>
      </c>
      <c r="C392" s="293" t="s">
        <v>884</v>
      </c>
      <c r="D392" s="293" t="s">
        <v>885</v>
      </c>
      <c r="E392" s="293" t="s">
        <v>886</v>
      </c>
      <c r="F392" s="293" t="s">
        <v>887</v>
      </c>
      <c r="G392" s="294">
        <f t="shared" si="30"/>
        <v>48</v>
      </c>
      <c r="H392" s="295">
        <f t="shared" si="29"/>
        <v>25143.39</v>
      </c>
      <c r="I392" s="211"/>
      <c r="J392" s="212"/>
      <c r="K392" s="231"/>
      <c r="L392" s="249"/>
      <c r="M392" s="249"/>
      <c r="N392" s="249"/>
      <c r="O392" s="213">
        <f t="shared" si="34"/>
        <v>48</v>
      </c>
    </row>
    <row r="393" spans="1:25" hidden="1" outlineLevel="1" x14ac:dyDescent="0.25">
      <c r="A393" s="291">
        <v>41940</v>
      </c>
      <c r="B393" s="292">
        <v>96</v>
      </c>
      <c r="C393" s="293" t="s">
        <v>888</v>
      </c>
      <c r="D393" s="293" t="s">
        <v>889</v>
      </c>
      <c r="E393" s="293" t="s">
        <v>890</v>
      </c>
      <c r="F393" s="293" t="s">
        <v>891</v>
      </c>
      <c r="G393" s="294">
        <f t="shared" si="30"/>
        <v>96</v>
      </c>
      <c r="H393" s="295">
        <f t="shared" si="29"/>
        <v>25239.39</v>
      </c>
      <c r="I393" s="211"/>
      <c r="J393" s="212"/>
      <c r="K393" s="231"/>
      <c r="L393" s="249"/>
      <c r="M393" s="249"/>
      <c r="N393" s="249"/>
      <c r="O393" s="213">
        <f t="shared" si="34"/>
        <v>96</v>
      </c>
    </row>
    <row r="394" spans="1:25" hidden="1" outlineLevel="1" x14ac:dyDescent="0.25">
      <c r="A394" s="291">
        <v>41940</v>
      </c>
      <c r="B394" s="292">
        <v>50</v>
      </c>
      <c r="C394" s="293" t="s">
        <v>888</v>
      </c>
      <c r="D394" s="293" t="s">
        <v>889</v>
      </c>
      <c r="E394" s="293" t="s">
        <v>892</v>
      </c>
      <c r="F394" s="293" t="s">
        <v>891</v>
      </c>
      <c r="G394" s="294">
        <f t="shared" si="30"/>
        <v>50</v>
      </c>
      <c r="H394" s="295">
        <f t="shared" si="29"/>
        <v>25289.39</v>
      </c>
      <c r="I394" s="211"/>
      <c r="J394" s="212"/>
      <c r="K394" s="231"/>
      <c r="L394" s="249"/>
      <c r="M394" s="249"/>
      <c r="N394" s="249"/>
      <c r="O394" s="213">
        <f t="shared" si="34"/>
        <v>50</v>
      </c>
    </row>
    <row r="395" spans="1:25" hidden="1" outlineLevel="1" x14ac:dyDescent="0.25">
      <c r="A395" s="291">
        <v>41940</v>
      </c>
      <c r="B395" s="292">
        <v>15</v>
      </c>
      <c r="C395" s="293" t="s">
        <v>888</v>
      </c>
      <c r="D395" s="293" t="s">
        <v>889</v>
      </c>
      <c r="E395" s="293" t="s">
        <v>893</v>
      </c>
      <c r="F395" s="293" t="s">
        <v>891</v>
      </c>
      <c r="G395" s="294">
        <f t="shared" si="30"/>
        <v>15</v>
      </c>
      <c r="H395" s="295">
        <f t="shared" si="29"/>
        <v>25304.39</v>
      </c>
      <c r="I395" s="211"/>
      <c r="J395" s="212"/>
      <c r="K395" s="231"/>
      <c r="L395" s="249"/>
      <c r="M395" s="249"/>
      <c r="N395" s="249"/>
      <c r="O395" s="213">
        <f t="shared" si="34"/>
        <v>15</v>
      </c>
    </row>
    <row r="396" spans="1:25" hidden="1" outlineLevel="1" x14ac:dyDescent="0.25">
      <c r="A396" s="291">
        <v>41940</v>
      </c>
      <c r="B396" s="292">
        <v>70</v>
      </c>
      <c r="C396" s="293" t="s">
        <v>894</v>
      </c>
      <c r="D396" s="293" t="s">
        <v>895</v>
      </c>
      <c r="E396" s="293" t="s">
        <v>896</v>
      </c>
      <c r="F396" s="293" t="s">
        <v>897</v>
      </c>
      <c r="G396" s="294">
        <f t="shared" si="30"/>
        <v>70</v>
      </c>
      <c r="H396" s="295">
        <f t="shared" si="29"/>
        <v>25374.39</v>
      </c>
      <c r="I396" s="211"/>
      <c r="J396" s="212"/>
      <c r="K396" s="231"/>
      <c r="L396" s="249"/>
      <c r="M396" s="249"/>
      <c r="N396" s="249"/>
      <c r="O396" s="213">
        <f t="shared" si="34"/>
        <v>70</v>
      </c>
    </row>
    <row r="397" spans="1:25" hidden="1" outlineLevel="1" x14ac:dyDescent="0.25">
      <c r="A397" s="291">
        <v>41940</v>
      </c>
      <c r="B397" s="292">
        <v>7742.85</v>
      </c>
      <c r="C397" s="293" t="s">
        <v>898</v>
      </c>
      <c r="D397" s="293"/>
      <c r="E397" s="293" t="s">
        <v>899</v>
      </c>
      <c r="F397" s="293" t="s">
        <v>769</v>
      </c>
      <c r="G397" s="294">
        <f t="shared" si="30"/>
        <v>7742.85</v>
      </c>
      <c r="H397" s="295">
        <f t="shared" si="29"/>
        <v>33117.24</v>
      </c>
      <c r="I397" s="211"/>
      <c r="J397" s="212"/>
      <c r="K397" s="231"/>
      <c r="L397" s="249"/>
      <c r="M397" s="249"/>
      <c r="N397" s="249"/>
      <c r="V397" s="213">
        <f>143.41</f>
        <v>143.41</v>
      </c>
      <c r="Y397" s="213">
        <f>7599.44</f>
        <v>7599.44</v>
      </c>
    </row>
    <row r="398" spans="1:25" hidden="1" outlineLevel="1" x14ac:dyDescent="0.25">
      <c r="A398" s="291">
        <v>41940</v>
      </c>
      <c r="B398" s="292">
        <v>13</v>
      </c>
      <c r="C398" s="293" t="s">
        <v>900</v>
      </c>
      <c r="D398" s="293"/>
      <c r="E398" s="293" t="s">
        <v>901</v>
      </c>
      <c r="F398" s="293" t="s">
        <v>769</v>
      </c>
      <c r="G398" s="294">
        <f t="shared" si="30"/>
        <v>13</v>
      </c>
      <c r="H398" s="295">
        <f t="shared" ref="H398:H461" si="35">H397+B398</f>
        <v>33130.239999999998</v>
      </c>
      <c r="I398" s="211"/>
      <c r="J398" s="212"/>
      <c r="K398" s="231"/>
      <c r="L398" s="249"/>
      <c r="M398" s="249"/>
      <c r="N398" s="249"/>
      <c r="O398" s="213">
        <f>G398</f>
        <v>13</v>
      </c>
    </row>
    <row r="399" spans="1:25" hidden="1" outlineLevel="1" x14ac:dyDescent="0.25">
      <c r="A399" s="291">
        <v>41940</v>
      </c>
      <c r="B399" s="292">
        <v>26</v>
      </c>
      <c r="C399" s="293" t="s">
        <v>902</v>
      </c>
      <c r="D399" s="293"/>
      <c r="E399" s="293" t="s">
        <v>903</v>
      </c>
      <c r="F399" s="293" t="s">
        <v>769</v>
      </c>
      <c r="G399" s="294">
        <f t="shared" si="30"/>
        <v>26</v>
      </c>
      <c r="H399" s="295">
        <f t="shared" si="35"/>
        <v>33156.239999999998</v>
      </c>
      <c r="I399" s="211"/>
      <c r="J399" s="212"/>
      <c r="K399" s="231"/>
      <c r="L399" s="249"/>
      <c r="M399" s="249"/>
      <c r="N399" s="249"/>
      <c r="O399" s="213">
        <f t="shared" ref="O399:O462" si="36">G399</f>
        <v>26</v>
      </c>
    </row>
    <row r="400" spans="1:25" hidden="1" outlineLevel="1" x14ac:dyDescent="0.25">
      <c r="A400" s="291">
        <v>41940</v>
      </c>
      <c r="B400" s="292">
        <v>42</v>
      </c>
      <c r="C400" s="293" t="s">
        <v>904</v>
      </c>
      <c r="D400" s="293"/>
      <c r="E400" s="293" t="s">
        <v>905</v>
      </c>
      <c r="F400" s="293" t="s">
        <v>769</v>
      </c>
      <c r="G400" s="294">
        <f t="shared" si="30"/>
        <v>42</v>
      </c>
      <c r="H400" s="295">
        <f t="shared" si="35"/>
        <v>33198.239999999998</v>
      </c>
      <c r="I400" s="211"/>
      <c r="J400" s="212"/>
      <c r="K400" s="231"/>
      <c r="L400" s="249"/>
      <c r="M400" s="249"/>
      <c r="N400" s="249"/>
      <c r="O400" s="213">
        <f t="shared" si="36"/>
        <v>42</v>
      </c>
    </row>
    <row r="401" spans="1:28" hidden="1" outlineLevel="1" x14ac:dyDescent="0.25">
      <c r="A401" s="291">
        <v>41940</v>
      </c>
      <c r="B401" s="292">
        <v>70</v>
      </c>
      <c r="C401" s="293" t="s">
        <v>906</v>
      </c>
      <c r="D401" s="293" t="s">
        <v>907</v>
      </c>
      <c r="E401" s="293" t="s">
        <v>765</v>
      </c>
      <c r="F401" s="293" t="s">
        <v>908</v>
      </c>
      <c r="G401" s="294">
        <f t="shared" si="30"/>
        <v>70</v>
      </c>
      <c r="H401" s="295">
        <f t="shared" si="35"/>
        <v>33268.239999999998</v>
      </c>
      <c r="I401" s="211"/>
      <c r="J401" s="212"/>
      <c r="K401" s="231"/>
      <c r="L401" s="249"/>
      <c r="M401" s="249"/>
      <c r="N401" s="249"/>
      <c r="O401" s="213">
        <f t="shared" si="36"/>
        <v>70</v>
      </c>
    </row>
    <row r="402" spans="1:28" hidden="1" outlineLevel="1" x14ac:dyDescent="0.25">
      <c r="A402" s="291">
        <v>41940</v>
      </c>
      <c r="B402" s="292">
        <v>31</v>
      </c>
      <c r="C402" s="293" t="s">
        <v>909</v>
      </c>
      <c r="D402" s="293" t="s">
        <v>910</v>
      </c>
      <c r="E402" s="293" t="s">
        <v>911</v>
      </c>
      <c r="F402" s="293" t="s">
        <v>912</v>
      </c>
      <c r="G402" s="294">
        <f t="shared" si="30"/>
        <v>31</v>
      </c>
      <c r="H402" s="295">
        <f t="shared" si="35"/>
        <v>33299.24</v>
      </c>
      <c r="I402" s="211"/>
      <c r="J402" s="212"/>
      <c r="K402" s="231"/>
      <c r="L402" s="249"/>
      <c r="M402" s="249"/>
      <c r="N402" s="249"/>
      <c r="O402" s="213">
        <f t="shared" si="36"/>
        <v>31</v>
      </c>
    </row>
    <row r="403" spans="1:28" s="213" customFormat="1" hidden="1" outlineLevel="1" x14ac:dyDescent="0.25">
      <c r="A403" s="291">
        <v>41940</v>
      </c>
      <c r="B403" s="292">
        <v>13</v>
      </c>
      <c r="C403" s="293" t="s">
        <v>913</v>
      </c>
      <c r="D403" s="293"/>
      <c r="E403" s="293" t="s">
        <v>914</v>
      </c>
      <c r="F403" s="293" t="s">
        <v>915</v>
      </c>
      <c r="G403" s="294">
        <f t="shared" si="30"/>
        <v>13</v>
      </c>
      <c r="H403" s="295">
        <f t="shared" si="35"/>
        <v>33312.239999999998</v>
      </c>
      <c r="I403" s="211"/>
      <c r="J403" s="212"/>
      <c r="K403" s="231"/>
      <c r="L403" s="249"/>
      <c r="M403" s="249"/>
      <c r="N403" s="249"/>
      <c r="O403" s="213">
        <f t="shared" si="36"/>
        <v>13</v>
      </c>
      <c r="Z403"/>
      <c r="AA403"/>
      <c r="AB403"/>
    </row>
    <row r="404" spans="1:28" s="213" customFormat="1" hidden="1" outlineLevel="1" x14ac:dyDescent="0.25">
      <c r="A404" s="291">
        <v>41941</v>
      </c>
      <c r="B404" s="292">
        <v>39</v>
      </c>
      <c r="C404" s="293" t="s">
        <v>916</v>
      </c>
      <c r="D404" s="293" t="s">
        <v>917</v>
      </c>
      <c r="E404" s="293" t="s">
        <v>918</v>
      </c>
      <c r="F404" s="293" t="s">
        <v>919</v>
      </c>
      <c r="G404" s="294">
        <f t="shared" si="30"/>
        <v>39</v>
      </c>
      <c r="H404" s="295">
        <f t="shared" si="35"/>
        <v>33351.24</v>
      </c>
      <c r="I404" s="211"/>
      <c r="J404" s="212"/>
      <c r="K404" s="231"/>
      <c r="L404" s="249"/>
      <c r="M404" s="249"/>
      <c r="N404" s="249"/>
      <c r="O404" s="213">
        <f t="shared" si="36"/>
        <v>39</v>
      </c>
      <c r="Z404"/>
      <c r="AA404"/>
      <c r="AB404"/>
    </row>
    <row r="405" spans="1:28" s="213" customFormat="1" hidden="1" outlineLevel="1" x14ac:dyDescent="0.25">
      <c r="A405" s="291">
        <v>41941</v>
      </c>
      <c r="B405" s="292">
        <v>81</v>
      </c>
      <c r="C405" s="293" t="s">
        <v>920</v>
      </c>
      <c r="D405" s="293" t="s">
        <v>921</v>
      </c>
      <c r="E405" s="293" t="s">
        <v>922</v>
      </c>
      <c r="F405" s="293" t="s">
        <v>923</v>
      </c>
      <c r="G405" s="294">
        <f t="shared" si="30"/>
        <v>81</v>
      </c>
      <c r="H405" s="295">
        <f t="shared" si="35"/>
        <v>33432.239999999998</v>
      </c>
      <c r="I405" s="211"/>
      <c r="J405" s="212"/>
      <c r="K405" s="231"/>
      <c r="L405" s="249"/>
      <c r="M405" s="249"/>
      <c r="N405" s="249"/>
      <c r="O405" s="213">
        <f t="shared" si="36"/>
        <v>81</v>
      </c>
      <c r="Z405"/>
      <c r="AA405"/>
      <c r="AB405"/>
    </row>
    <row r="406" spans="1:28" s="213" customFormat="1" hidden="1" outlineLevel="1" x14ac:dyDescent="0.25">
      <c r="A406" s="291">
        <v>41941</v>
      </c>
      <c r="B406" s="292">
        <v>-15</v>
      </c>
      <c r="C406" s="293" t="s">
        <v>832</v>
      </c>
      <c r="D406" s="293" t="s">
        <v>889</v>
      </c>
      <c r="E406" s="293" t="s">
        <v>888</v>
      </c>
      <c r="F406" s="293" t="s">
        <v>924</v>
      </c>
      <c r="G406" s="294">
        <f t="shared" si="30"/>
        <v>-15</v>
      </c>
      <c r="H406" s="295">
        <f t="shared" si="35"/>
        <v>33417.24</v>
      </c>
      <c r="I406" s="211"/>
      <c r="J406" s="212"/>
      <c r="K406" s="231"/>
      <c r="L406" s="249"/>
      <c r="M406" s="249"/>
      <c r="N406" s="249"/>
      <c r="O406" s="213">
        <f t="shared" si="36"/>
        <v>-15</v>
      </c>
      <c r="Z406"/>
      <c r="AA406"/>
      <c r="AB406"/>
    </row>
    <row r="407" spans="1:28" s="213" customFormat="1" hidden="1" outlineLevel="1" x14ac:dyDescent="0.25">
      <c r="A407" s="291">
        <v>41941</v>
      </c>
      <c r="B407" s="292">
        <v>-50</v>
      </c>
      <c r="C407" s="293" t="s">
        <v>925</v>
      </c>
      <c r="D407" s="293"/>
      <c r="E407" s="293" t="s">
        <v>599</v>
      </c>
      <c r="F407" s="293" t="s">
        <v>926</v>
      </c>
      <c r="G407" s="294">
        <f t="shared" si="30"/>
        <v>-50</v>
      </c>
      <c r="H407" s="295">
        <f t="shared" si="35"/>
        <v>33367.24</v>
      </c>
      <c r="I407" s="211"/>
      <c r="J407" s="212"/>
      <c r="K407" s="231"/>
      <c r="L407" s="249"/>
      <c r="M407" s="249"/>
      <c r="N407" s="249"/>
      <c r="O407" s="213">
        <f t="shared" si="36"/>
        <v>-50</v>
      </c>
      <c r="Z407"/>
      <c r="AA407"/>
      <c r="AB407"/>
    </row>
    <row r="408" spans="1:28" s="213" customFormat="1" hidden="1" outlineLevel="1" x14ac:dyDescent="0.25">
      <c r="A408" s="291">
        <v>41941</v>
      </c>
      <c r="B408" s="292">
        <v>31</v>
      </c>
      <c r="C408" s="293" t="s">
        <v>927</v>
      </c>
      <c r="D408" s="293"/>
      <c r="E408" s="293" t="s">
        <v>927</v>
      </c>
      <c r="F408" s="293" t="s">
        <v>928</v>
      </c>
      <c r="G408" s="294">
        <f t="shared" si="30"/>
        <v>31</v>
      </c>
      <c r="H408" s="295">
        <f t="shared" si="35"/>
        <v>33398.239999999998</v>
      </c>
      <c r="I408" s="211"/>
      <c r="J408" s="212"/>
      <c r="K408" s="231"/>
      <c r="L408" s="249"/>
      <c r="M408" s="249"/>
      <c r="N408" s="249"/>
      <c r="O408" s="213">
        <f t="shared" si="36"/>
        <v>31</v>
      </c>
      <c r="Z408"/>
      <c r="AA408"/>
      <c r="AB408"/>
    </row>
    <row r="409" spans="1:28" s="213" customFormat="1" hidden="1" outlineLevel="1" x14ac:dyDescent="0.25">
      <c r="A409" s="291">
        <v>41941</v>
      </c>
      <c r="B409" s="292">
        <v>31</v>
      </c>
      <c r="C409" s="293" t="s">
        <v>929</v>
      </c>
      <c r="D409" s="293" t="s">
        <v>930</v>
      </c>
      <c r="E409" s="293" t="s">
        <v>886</v>
      </c>
      <c r="F409" s="293" t="s">
        <v>931</v>
      </c>
      <c r="G409" s="294">
        <f t="shared" si="30"/>
        <v>31</v>
      </c>
      <c r="H409" s="295">
        <f t="shared" si="35"/>
        <v>33429.24</v>
      </c>
      <c r="I409" s="211"/>
      <c r="J409" s="212"/>
      <c r="K409" s="231"/>
      <c r="L409" s="249"/>
      <c r="M409" s="249"/>
      <c r="N409" s="249"/>
      <c r="O409" s="213">
        <f t="shared" si="36"/>
        <v>31</v>
      </c>
      <c r="Z409"/>
      <c r="AA409"/>
      <c r="AB409"/>
    </row>
    <row r="410" spans="1:28" s="213" customFormat="1" hidden="1" outlineLevel="1" x14ac:dyDescent="0.25">
      <c r="A410" s="291">
        <v>41941</v>
      </c>
      <c r="B410" s="292">
        <v>42</v>
      </c>
      <c r="C410" s="293" t="s">
        <v>932</v>
      </c>
      <c r="D410" s="293" t="s">
        <v>933</v>
      </c>
      <c r="E410" s="293"/>
      <c r="F410" s="293" t="s">
        <v>934</v>
      </c>
      <c r="G410" s="294">
        <f t="shared" si="30"/>
        <v>42</v>
      </c>
      <c r="H410" s="295">
        <f t="shared" si="35"/>
        <v>33471.24</v>
      </c>
      <c r="I410" s="211"/>
      <c r="J410" s="212"/>
      <c r="K410" s="231"/>
      <c r="L410" s="249"/>
      <c r="M410" s="249"/>
      <c r="N410" s="249"/>
      <c r="O410" s="213">
        <f t="shared" si="36"/>
        <v>42</v>
      </c>
      <c r="Z410"/>
      <c r="AA410"/>
      <c r="AB410"/>
    </row>
    <row r="411" spans="1:28" s="213" customFormat="1" hidden="1" outlineLevel="1" x14ac:dyDescent="0.25">
      <c r="A411" s="291">
        <v>41941</v>
      </c>
      <c r="B411" s="292">
        <v>13</v>
      </c>
      <c r="C411" s="293" t="s">
        <v>935</v>
      </c>
      <c r="D411" s="293" t="s">
        <v>936</v>
      </c>
      <c r="E411" s="293" t="s">
        <v>937</v>
      </c>
      <c r="F411" s="293" t="s">
        <v>938</v>
      </c>
      <c r="G411" s="294">
        <f t="shared" si="30"/>
        <v>13</v>
      </c>
      <c r="H411" s="295">
        <f t="shared" si="35"/>
        <v>33484.239999999998</v>
      </c>
      <c r="I411" s="211"/>
      <c r="J411" s="212"/>
      <c r="K411" s="231"/>
      <c r="L411" s="249"/>
      <c r="M411" s="249"/>
      <c r="N411" s="249"/>
      <c r="O411" s="213">
        <f t="shared" si="36"/>
        <v>13</v>
      </c>
      <c r="Z411"/>
      <c r="AA411"/>
      <c r="AB411"/>
    </row>
    <row r="412" spans="1:28" s="213" customFormat="1" hidden="1" outlineLevel="1" x14ac:dyDescent="0.25">
      <c r="A412" s="291">
        <v>41941</v>
      </c>
      <c r="B412" s="292">
        <v>13</v>
      </c>
      <c r="C412" s="293" t="s">
        <v>939</v>
      </c>
      <c r="D412" s="293" t="s">
        <v>936</v>
      </c>
      <c r="E412" s="293" t="s">
        <v>937</v>
      </c>
      <c r="F412" s="293" t="s">
        <v>938</v>
      </c>
      <c r="G412" s="294">
        <f t="shared" si="30"/>
        <v>13</v>
      </c>
      <c r="H412" s="295">
        <f t="shared" si="35"/>
        <v>33497.24</v>
      </c>
      <c r="I412" s="211"/>
      <c r="J412" s="212"/>
      <c r="K412" s="231"/>
      <c r="L412" s="249"/>
      <c r="M412" s="249"/>
      <c r="N412" s="249"/>
      <c r="O412" s="213">
        <f t="shared" si="36"/>
        <v>13</v>
      </c>
      <c r="Z412"/>
      <c r="AA412"/>
      <c r="AB412"/>
    </row>
    <row r="413" spans="1:28" s="213" customFormat="1" hidden="1" outlineLevel="1" x14ac:dyDescent="0.25">
      <c r="A413" s="291">
        <v>41941</v>
      </c>
      <c r="B413" s="292">
        <v>58</v>
      </c>
      <c r="C413" s="293" t="s">
        <v>940</v>
      </c>
      <c r="D413" s="293" t="s">
        <v>941</v>
      </c>
      <c r="E413" s="293" t="s">
        <v>942</v>
      </c>
      <c r="F413" s="293" t="s">
        <v>943</v>
      </c>
      <c r="G413" s="294">
        <f t="shared" si="30"/>
        <v>58</v>
      </c>
      <c r="H413" s="295">
        <f t="shared" si="35"/>
        <v>33555.24</v>
      </c>
      <c r="I413" s="211"/>
      <c r="J413" s="212"/>
      <c r="K413" s="231"/>
      <c r="L413" s="249"/>
      <c r="M413" s="249"/>
      <c r="N413" s="249"/>
      <c r="O413" s="213">
        <f t="shared" si="36"/>
        <v>58</v>
      </c>
      <c r="Z413"/>
      <c r="AA413"/>
      <c r="AB413"/>
    </row>
    <row r="414" spans="1:28" s="213" customFormat="1" hidden="1" outlineLevel="1" x14ac:dyDescent="0.25">
      <c r="A414" s="291">
        <v>41941</v>
      </c>
      <c r="B414" s="292">
        <v>31</v>
      </c>
      <c r="C414" s="293" t="s">
        <v>944</v>
      </c>
      <c r="D414" s="293"/>
      <c r="E414" s="293" t="s">
        <v>945</v>
      </c>
      <c r="F414" s="293" t="s">
        <v>946</v>
      </c>
      <c r="G414" s="294">
        <f t="shared" si="30"/>
        <v>31</v>
      </c>
      <c r="H414" s="295">
        <f t="shared" si="35"/>
        <v>33586.239999999998</v>
      </c>
      <c r="I414" s="211"/>
      <c r="J414" s="212"/>
      <c r="K414" s="231"/>
      <c r="L414" s="249"/>
      <c r="M414" s="249"/>
      <c r="N414" s="249"/>
      <c r="O414" s="213">
        <f t="shared" si="36"/>
        <v>31</v>
      </c>
      <c r="Z414"/>
      <c r="AA414"/>
      <c r="AB414"/>
    </row>
    <row r="415" spans="1:28" s="213" customFormat="1" hidden="1" outlineLevel="1" x14ac:dyDescent="0.25">
      <c r="A415" s="291">
        <v>41941</v>
      </c>
      <c r="B415" s="292">
        <v>52</v>
      </c>
      <c r="C415" s="293" t="s">
        <v>947</v>
      </c>
      <c r="D415" s="293" t="s">
        <v>948</v>
      </c>
      <c r="E415" s="293" t="s">
        <v>949</v>
      </c>
      <c r="F415" s="293" t="s">
        <v>950</v>
      </c>
      <c r="G415" s="294">
        <f t="shared" si="30"/>
        <v>52</v>
      </c>
      <c r="H415" s="295">
        <f t="shared" si="35"/>
        <v>33638.239999999998</v>
      </c>
      <c r="I415" s="211"/>
      <c r="J415" s="212"/>
      <c r="K415" s="231"/>
      <c r="L415" s="249"/>
      <c r="M415" s="249"/>
      <c r="N415" s="249"/>
      <c r="O415" s="213">
        <f t="shared" si="36"/>
        <v>52</v>
      </c>
      <c r="Z415"/>
      <c r="AA415"/>
      <c r="AB415"/>
    </row>
    <row r="416" spans="1:28" s="213" customFormat="1" hidden="1" outlineLevel="1" x14ac:dyDescent="0.25">
      <c r="A416" s="291">
        <v>41941</v>
      </c>
      <c r="B416" s="292">
        <v>18</v>
      </c>
      <c r="C416" s="293" t="s">
        <v>951</v>
      </c>
      <c r="D416" s="293"/>
      <c r="E416" s="293" t="s">
        <v>952</v>
      </c>
      <c r="F416" s="293" t="s">
        <v>769</v>
      </c>
      <c r="G416" s="294">
        <f t="shared" si="30"/>
        <v>18</v>
      </c>
      <c r="H416" s="295">
        <f t="shared" si="35"/>
        <v>33656.239999999998</v>
      </c>
      <c r="I416" s="211"/>
      <c r="J416" s="212"/>
      <c r="K416" s="231"/>
      <c r="L416" s="249"/>
      <c r="M416" s="249"/>
      <c r="N416" s="249"/>
      <c r="O416" s="213">
        <f t="shared" si="36"/>
        <v>18</v>
      </c>
      <c r="Z416"/>
      <c r="AA416"/>
      <c r="AB416"/>
    </row>
    <row r="417" spans="1:28" s="213" customFormat="1" hidden="1" outlineLevel="1" x14ac:dyDescent="0.25">
      <c r="A417" s="291">
        <v>41941</v>
      </c>
      <c r="B417" s="292">
        <v>36</v>
      </c>
      <c r="C417" s="293" t="s">
        <v>953</v>
      </c>
      <c r="D417" s="293"/>
      <c r="E417" s="293" t="s">
        <v>954</v>
      </c>
      <c r="F417" s="293" t="s">
        <v>769</v>
      </c>
      <c r="G417" s="294">
        <f t="shared" si="30"/>
        <v>36</v>
      </c>
      <c r="H417" s="295">
        <f t="shared" si="35"/>
        <v>33692.239999999998</v>
      </c>
      <c r="I417" s="211"/>
      <c r="J417" s="212"/>
      <c r="K417" s="231"/>
      <c r="L417" s="249"/>
      <c r="M417" s="249"/>
      <c r="N417" s="249"/>
      <c r="O417" s="213">
        <f t="shared" si="36"/>
        <v>36</v>
      </c>
      <c r="Z417"/>
      <c r="AA417"/>
      <c r="AB417"/>
    </row>
    <row r="418" spans="1:28" s="213" customFormat="1" hidden="1" outlineLevel="1" x14ac:dyDescent="0.25">
      <c r="A418" s="291">
        <v>41941</v>
      </c>
      <c r="B418" s="292">
        <v>26</v>
      </c>
      <c r="C418" s="293" t="s">
        <v>955</v>
      </c>
      <c r="D418" s="293"/>
      <c r="E418" s="293" t="s">
        <v>956</v>
      </c>
      <c r="F418" s="293" t="s">
        <v>769</v>
      </c>
      <c r="G418" s="294">
        <f t="shared" si="30"/>
        <v>26</v>
      </c>
      <c r="H418" s="295">
        <f t="shared" si="35"/>
        <v>33718.239999999998</v>
      </c>
      <c r="I418" s="211"/>
      <c r="J418" s="212"/>
      <c r="K418" s="231"/>
      <c r="L418" s="249"/>
      <c r="M418" s="249"/>
      <c r="N418" s="249"/>
      <c r="O418" s="213">
        <f t="shared" si="36"/>
        <v>26</v>
      </c>
      <c r="Z418"/>
      <c r="AA418"/>
      <c r="AB418"/>
    </row>
    <row r="419" spans="1:28" s="213" customFormat="1" hidden="1" outlineLevel="1" x14ac:dyDescent="0.25">
      <c r="A419" s="291">
        <v>41941</v>
      </c>
      <c r="B419" s="292">
        <v>16</v>
      </c>
      <c r="C419" s="293" t="s">
        <v>957</v>
      </c>
      <c r="D419" s="293" t="s">
        <v>958</v>
      </c>
      <c r="E419" s="293"/>
      <c r="F419" s="293" t="s">
        <v>959</v>
      </c>
      <c r="G419" s="294">
        <f t="shared" si="30"/>
        <v>16</v>
      </c>
      <c r="H419" s="295">
        <f t="shared" si="35"/>
        <v>33734.239999999998</v>
      </c>
      <c r="I419" s="211"/>
      <c r="J419" s="212"/>
      <c r="K419" s="231"/>
      <c r="L419" s="249"/>
      <c r="M419" s="249"/>
      <c r="N419" s="249"/>
      <c r="O419" s="213">
        <f t="shared" si="36"/>
        <v>16</v>
      </c>
      <c r="Z419"/>
      <c r="AA419"/>
      <c r="AB419"/>
    </row>
    <row r="420" spans="1:28" s="213" customFormat="1" hidden="1" outlineLevel="1" x14ac:dyDescent="0.25">
      <c r="A420" s="291">
        <v>41941</v>
      </c>
      <c r="B420" s="292">
        <v>13</v>
      </c>
      <c r="C420" s="293" t="s">
        <v>960</v>
      </c>
      <c r="D420" s="293" t="s">
        <v>756</v>
      </c>
      <c r="E420" s="293"/>
      <c r="F420" s="293" t="s">
        <v>959</v>
      </c>
      <c r="G420" s="294">
        <f t="shared" si="30"/>
        <v>13</v>
      </c>
      <c r="H420" s="295">
        <f t="shared" si="35"/>
        <v>33747.24</v>
      </c>
      <c r="I420" s="211"/>
      <c r="J420" s="212"/>
      <c r="K420" s="231"/>
      <c r="L420" s="249"/>
      <c r="M420" s="249"/>
      <c r="N420" s="249"/>
      <c r="O420" s="213">
        <f t="shared" si="36"/>
        <v>13</v>
      </c>
      <c r="Z420"/>
      <c r="AA420"/>
      <c r="AB420"/>
    </row>
    <row r="421" spans="1:28" s="213" customFormat="1" hidden="1" outlineLevel="1" x14ac:dyDescent="0.25">
      <c r="A421" s="291">
        <v>41941</v>
      </c>
      <c r="B421" s="292">
        <v>12</v>
      </c>
      <c r="C421" s="293" t="s">
        <v>961</v>
      </c>
      <c r="D421" s="293" t="s">
        <v>962</v>
      </c>
      <c r="E421" s="293" t="s">
        <v>914</v>
      </c>
      <c r="F421" s="293" t="s">
        <v>963</v>
      </c>
      <c r="G421" s="294">
        <f t="shared" si="30"/>
        <v>12</v>
      </c>
      <c r="H421" s="295">
        <f t="shared" si="35"/>
        <v>33759.24</v>
      </c>
      <c r="I421" s="211"/>
      <c r="J421" s="212"/>
      <c r="K421" s="231"/>
      <c r="L421" s="249"/>
      <c r="M421" s="249"/>
      <c r="N421" s="249"/>
      <c r="O421" s="213">
        <f t="shared" si="36"/>
        <v>12</v>
      </c>
      <c r="Z421"/>
      <c r="AA421"/>
      <c r="AB421"/>
    </row>
    <row r="422" spans="1:28" s="213" customFormat="1" hidden="1" outlineLevel="1" x14ac:dyDescent="0.25">
      <c r="A422" s="291">
        <v>41941</v>
      </c>
      <c r="B422" s="292">
        <v>60</v>
      </c>
      <c r="C422" s="293" t="s">
        <v>964</v>
      </c>
      <c r="D422" s="293"/>
      <c r="E422" s="293" t="s">
        <v>965</v>
      </c>
      <c r="F422" s="293" t="s">
        <v>769</v>
      </c>
      <c r="G422" s="294">
        <f t="shared" si="30"/>
        <v>60</v>
      </c>
      <c r="H422" s="295">
        <f t="shared" si="35"/>
        <v>33819.24</v>
      </c>
      <c r="I422" s="211"/>
      <c r="J422" s="212"/>
      <c r="K422" s="231"/>
      <c r="L422" s="249"/>
      <c r="M422" s="249"/>
      <c r="N422" s="249"/>
      <c r="O422" s="213">
        <f t="shared" si="36"/>
        <v>60</v>
      </c>
      <c r="Z422"/>
      <c r="AA422"/>
      <c r="AB422"/>
    </row>
    <row r="423" spans="1:28" s="213" customFormat="1" hidden="1" outlineLevel="1" x14ac:dyDescent="0.25">
      <c r="A423" s="291">
        <v>41941</v>
      </c>
      <c r="B423" s="292">
        <v>44</v>
      </c>
      <c r="C423" s="293" t="s">
        <v>966</v>
      </c>
      <c r="D423" s="293"/>
      <c r="E423" s="293" t="s">
        <v>967</v>
      </c>
      <c r="F423" s="293" t="s">
        <v>769</v>
      </c>
      <c r="G423" s="294">
        <f t="shared" si="30"/>
        <v>44</v>
      </c>
      <c r="H423" s="295">
        <f t="shared" si="35"/>
        <v>33863.24</v>
      </c>
      <c r="I423" s="211"/>
      <c r="J423" s="212"/>
      <c r="K423" s="231"/>
      <c r="L423" s="249"/>
      <c r="M423" s="249"/>
      <c r="N423" s="249"/>
      <c r="O423" s="213">
        <f t="shared" si="36"/>
        <v>44</v>
      </c>
      <c r="Z423"/>
      <c r="AA423"/>
      <c r="AB423"/>
    </row>
    <row r="424" spans="1:28" s="213" customFormat="1" hidden="1" outlineLevel="1" x14ac:dyDescent="0.25">
      <c r="A424" s="291">
        <v>41941</v>
      </c>
      <c r="B424" s="292">
        <v>27</v>
      </c>
      <c r="C424" s="293" t="s">
        <v>968</v>
      </c>
      <c r="D424" s="293"/>
      <c r="E424" s="293" t="s">
        <v>969</v>
      </c>
      <c r="F424" s="293" t="s">
        <v>769</v>
      </c>
      <c r="G424" s="294">
        <f t="shared" si="30"/>
        <v>27</v>
      </c>
      <c r="H424" s="295">
        <f t="shared" si="35"/>
        <v>33890.239999999998</v>
      </c>
      <c r="I424" s="211"/>
      <c r="J424" s="212"/>
      <c r="K424" s="231"/>
      <c r="L424" s="249"/>
      <c r="M424" s="249"/>
      <c r="N424" s="249"/>
      <c r="O424" s="213">
        <f t="shared" si="36"/>
        <v>27</v>
      </c>
      <c r="Z424"/>
      <c r="AA424"/>
      <c r="AB424"/>
    </row>
    <row r="425" spans="1:28" s="213" customFormat="1" hidden="1" outlineLevel="1" x14ac:dyDescent="0.25">
      <c r="A425" s="291">
        <v>41941</v>
      </c>
      <c r="B425" s="292">
        <v>26</v>
      </c>
      <c r="C425" s="293" t="s">
        <v>970</v>
      </c>
      <c r="D425" s="293"/>
      <c r="E425" s="293" t="s">
        <v>971</v>
      </c>
      <c r="F425" s="293" t="s">
        <v>769</v>
      </c>
      <c r="G425" s="294">
        <f t="shared" si="30"/>
        <v>26</v>
      </c>
      <c r="H425" s="295">
        <f t="shared" si="35"/>
        <v>33916.239999999998</v>
      </c>
      <c r="I425" s="211"/>
      <c r="J425" s="212"/>
      <c r="K425" s="231"/>
      <c r="L425" s="249"/>
      <c r="M425" s="249"/>
      <c r="N425" s="249"/>
      <c r="O425" s="213">
        <f t="shared" si="36"/>
        <v>26</v>
      </c>
      <c r="Z425"/>
      <c r="AA425"/>
      <c r="AB425"/>
    </row>
    <row r="426" spans="1:28" s="213" customFormat="1" hidden="1" outlineLevel="1" x14ac:dyDescent="0.25">
      <c r="A426" s="291">
        <v>41941</v>
      </c>
      <c r="B426" s="292">
        <v>56</v>
      </c>
      <c r="C426" s="293" t="s">
        <v>972</v>
      </c>
      <c r="D426" s="293"/>
      <c r="E426" s="293" t="s">
        <v>973</v>
      </c>
      <c r="F426" s="293" t="s">
        <v>769</v>
      </c>
      <c r="G426" s="294">
        <f t="shared" si="30"/>
        <v>56</v>
      </c>
      <c r="H426" s="295">
        <f t="shared" si="35"/>
        <v>33972.239999999998</v>
      </c>
      <c r="I426" s="211"/>
      <c r="J426" s="212"/>
      <c r="K426" s="231"/>
      <c r="L426" s="249"/>
      <c r="M426" s="249"/>
      <c r="N426" s="249"/>
      <c r="O426" s="213">
        <f t="shared" si="36"/>
        <v>56</v>
      </c>
      <c r="Z426"/>
      <c r="AA426"/>
      <c r="AB426"/>
    </row>
    <row r="427" spans="1:28" s="213" customFormat="1" hidden="1" outlineLevel="1" x14ac:dyDescent="0.25">
      <c r="A427" s="291">
        <v>41941</v>
      </c>
      <c r="B427" s="292">
        <v>58</v>
      </c>
      <c r="C427" s="293" t="s">
        <v>974</v>
      </c>
      <c r="D427" s="293"/>
      <c r="E427" s="293" t="s">
        <v>975</v>
      </c>
      <c r="F427" s="293" t="s">
        <v>769</v>
      </c>
      <c r="G427" s="294">
        <f t="shared" si="30"/>
        <v>58</v>
      </c>
      <c r="H427" s="295">
        <f t="shared" si="35"/>
        <v>34030.239999999998</v>
      </c>
      <c r="I427" s="211"/>
      <c r="J427" s="212"/>
      <c r="K427" s="231"/>
      <c r="L427" s="249"/>
      <c r="M427" s="249"/>
      <c r="N427" s="249"/>
      <c r="O427" s="213">
        <f t="shared" si="36"/>
        <v>58</v>
      </c>
      <c r="Z427"/>
      <c r="AA427"/>
      <c r="AB427"/>
    </row>
    <row r="428" spans="1:28" s="213" customFormat="1" hidden="1" outlineLevel="1" x14ac:dyDescent="0.25">
      <c r="A428" s="291">
        <v>41941</v>
      </c>
      <c r="B428" s="292">
        <v>39</v>
      </c>
      <c r="C428" s="293" t="s">
        <v>976</v>
      </c>
      <c r="D428" s="293"/>
      <c r="E428" s="293" t="s">
        <v>977</v>
      </c>
      <c r="F428" s="293" t="s">
        <v>769</v>
      </c>
      <c r="G428" s="294">
        <f t="shared" si="30"/>
        <v>39</v>
      </c>
      <c r="H428" s="295">
        <f t="shared" si="35"/>
        <v>34069.24</v>
      </c>
      <c r="I428" s="211"/>
      <c r="J428" s="212"/>
      <c r="K428" s="231"/>
      <c r="L428" s="249"/>
      <c r="M428" s="249"/>
      <c r="N428" s="249"/>
      <c r="O428" s="213">
        <f t="shared" si="36"/>
        <v>39</v>
      </c>
      <c r="Z428"/>
      <c r="AA428"/>
      <c r="AB428"/>
    </row>
    <row r="429" spans="1:28" s="213" customFormat="1" hidden="1" outlineLevel="1" x14ac:dyDescent="0.25">
      <c r="A429" s="291">
        <v>41941</v>
      </c>
      <c r="B429" s="292">
        <v>13</v>
      </c>
      <c r="C429" s="293" t="s">
        <v>978</v>
      </c>
      <c r="D429" s="293"/>
      <c r="E429" s="293" t="s">
        <v>979</v>
      </c>
      <c r="F429" s="293" t="s">
        <v>769</v>
      </c>
      <c r="G429" s="294">
        <f t="shared" si="30"/>
        <v>13</v>
      </c>
      <c r="H429" s="295">
        <f t="shared" si="35"/>
        <v>34082.239999999998</v>
      </c>
      <c r="I429" s="211"/>
      <c r="J429" s="212"/>
      <c r="K429" s="231"/>
      <c r="L429" s="249"/>
      <c r="M429" s="249"/>
      <c r="N429" s="249"/>
      <c r="O429" s="213">
        <f t="shared" si="36"/>
        <v>13</v>
      </c>
      <c r="Z429"/>
      <c r="AA429"/>
      <c r="AB429"/>
    </row>
    <row r="430" spans="1:28" s="213" customFormat="1" hidden="1" outlineLevel="1" x14ac:dyDescent="0.25">
      <c r="A430" s="291">
        <v>41941</v>
      </c>
      <c r="B430" s="292">
        <v>13</v>
      </c>
      <c r="C430" s="293" t="s">
        <v>980</v>
      </c>
      <c r="D430" s="293"/>
      <c r="E430" s="293" t="s">
        <v>981</v>
      </c>
      <c r="F430" s="293" t="s">
        <v>769</v>
      </c>
      <c r="G430" s="294">
        <f t="shared" si="30"/>
        <v>13</v>
      </c>
      <c r="H430" s="295">
        <f t="shared" si="35"/>
        <v>34095.24</v>
      </c>
      <c r="I430" s="211"/>
      <c r="J430" s="212"/>
      <c r="K430" s="231"/>
      <c r="L430" s="249"/>
      <c r="M430" s="249"/>
      <c r="N430" s="249"/>
      <c r="O430" s="213">
        <f t="shared" si="36"/>
        <v>13</v>
      </c>
      <c r="Z430"/>
      <c r="AA430"/>
      <c r="AB430"/>
    </row>
    <row r="431" spans="1:28" s="213" customFormat="1" hidden="1" outlineLevel="1" x14ac:dyDescent="0.25">
      <c r="A431" s="291">
        <v>41941</v>
      </c>
      <c r="B431" s="292">
        <v>26</v>
      </c>
      <c r="C431" s="293" t="s">
        <v>982</v>
      </c>
      <c r="D431" s="293"/>
      <c r="E431" s="293" t="s">
        <v>983</v>
      </c>
      <c r="F431" s="293" t="s">
        <v>769</v>
      </c>
      <c r="G431" s="294">
        <f t="shared" si="30"/>
        <v>26</v>
      </c>
      <c r="H431" s="295">
        <f t="shared" si="35"/>
        <v>34121.24</v>
      </c>
      <c r="I431" s="211"/>
      <c r="J431" s="212"/>
      <c r="K431" s="231"/>
      <c r="L431" s="249"/>
      <c r="M431" s="249"/>
      <c r="N431" s="249"/>
      <c r="O431" s="213">
        <f t="shared" si="36"/>
        <v>26</v>
      </c>
      <c r="Z431"/>
      <c r="AA431"/>
      <c r="AB431"/>
    </row>
    <row r="432" spans="1:28" s="213" customFormat="1" hidden="1" outlineLevel="1" x14ac:dyDescent="0.25">
      <c r="A432" s="291">
        <v>41941</v>
      </c>
      <c r="B432" s="292">
        <v>13</v>
      </c>
      <c r="C432" s="293" t="s">
        <v>984</v>
      </c>
      <c r="D432" s="293"/>
      <c r="E432" s="293" t="s">
        <v>985</v>
      </c>
      <c r="F432" s="293" t="s">
        <v>769</v>
      </c>
      <c r="G432" s="294">
        <f t="shared" si="30"/>
        <v>13</v>
      </c>
      <c r="H432" s="295">
        <f t="shared" si="35"/>
        <v>34134.239999999998</v>
      </c>
      <c r="I432" s="211"/>
      <c r="J432" s="212"/>
      <c r="K432" s="231"/>
      <c r="L432" s="249"/>
      <c r="M432" s="249"/>
      <c r="N432" s="249"/>
      <c r="O432" s="213">
        <f t="shared" si="36"/>
        <v>13</v>
      </c>
      <c r="Z432"/>
      <c r="AA432"/>
      <c r="AB432"/>
    </row>
    <row r="433" spans="1:28" s="213" customFormat="1" hidden="1" outlineLevel="1" x14ac:dyDescent="0.25">
      <c r="A433" s="291">
        <v>41941</v>
      </c>
      <c r="B433" s="292">
        <v>60</v>
      </c>
      <c r="C433" s="293" t="s">
        <v>986</v>
      </c>
      <c r="D433" s="293"/>
      <c r="E433" s="293" t="s">
        <v>987</v>
      </c>
      <c r="F433" s="293" t="s">
        <v>769</v>
      </c>
      <c r="G433" s="294">
        <f t="shared" si="30"/>
        <v>60</v>
      </c>
      <c r="H433" s="295">
        <f t="shared" si="35"/>
        <v>34194.239999999998</v>
      </c>
      <c r="I433" s="211"/>
      <c r="J433" s="212"/>
      <c r="K433" s="231"/>
      <c r="L433" s="249"/>
      <c r="M433" s="249"/>
      <c r="N433" s="249"/>
      <c r="O433" s="213">
        <f t="shared" si="36"/>
        <v>60</v>
      </c>
      <c r="Z433"/>
      <c r="AA433"/>
      <c r="AB433"/>
    </row>
    <row r="434" spans="1:28" s="213" customFormat="1" hidden="1" outlineLevel="1" x14ac:dyDescent="0.25">
      <c r="A434" s="291">
        <v>41941</v>
      </c>
      <c r="B434" s="292">
        <v>36</v>
      </c>
      <c r="C434" s="293" t="s">
        <v>988</v>
      </c>
      <c r="D434" s="293"/>
      <c r="E434" s="293" t="s">
        <v>989</v>
      </c>
      <c r="F434" s="293" t="s">
        <v>769</v>
      </c>
      <c r="G434" s="294">
        <f t="shared" si="30"/>
        <v>36</v>
      </c>
      <c r="H434" s="295">
        <f t="shared" si="35"/>
        <v>34230.239999999998</v>
      </c>
      <c r="I434" s="211"/>
      <c r="J434" s="212"/>
      <c r="K434" s="231"/>
      <c r="L434" s="249"/>
      <c r="M434" s="249"/>
      <c r="N434" s="249"/>
      <c r="O434" s="213">
        <f t="shared" si="36"/>
        <v>36</v>
      </c>
      <c r="Z434"/>
      <c r="AA434"/>
      <c r="AB434"/>
    </row>
    <row r="435" spans="1:28" s="213" customFormat="1" hidden="1" outlineLevel="1" x14ac:dyDescent="0.25">
      <c r="A435" s="291">
        <v>41941</v>
      </c>
      <c r="B435" s="292">
        <v>26</v>
      </c>
      <c r="C435" s="293" t="s">
        <v>918</v>
      </c>
      <c r="D435" s="293" t="s">
        <v>990</v>
      </c>
      <c r="E435" s="293" t="s">
        <v>991</v>
      </c>
      <c r="F435" s="293" t="s">
        <v>992</v>
      </c>
      <c r="G435" s="294">
        <f t="shared" si="30"/>
        <v>26</v>
      </c>
      <c r="H435" s="295">
        <f t="shared" si="35"/>
        <v>34256.239999999998</v>
      </c>
      <c r="I435" s="211"/>
      <c r="J435" s="212"/>
      <c r="K435" s="231"/>
      <c r="L435" s="249"/>
      <c r="M435" s="249"/>
      <c r="N435" s="249"/>
      <c r="O435" s="213">
        <f t="shared" si="36"/>
        <v>26</v>
      </c>
      <c r="Z435"/>
      <c r="AA435"/>
      <c r="AB435"/>
    </row>
    <row r="436" spans="1:28" s="213" customFormat="1" hidden="1" outlineLevel="1" x14ac:dyDescent="0.25">
      <c r="A436" s="291">
        <v>41941</v>
      </c>
      <c r="B436" s="292">
        <v>13</v>
      </c>
      <c r="C436" s="293" t="s">
        <v>993</v>
      </c>
      <c r="D436" s="293" t="s">
        <v>994</v>
      </c>
      <c r="E436" s="293" t="s">
        <v>995</v>
      </c>
      <c r="F436" s="293" t="s">
        <v>996</v>
      </c>
      <c r="G436" s="294">
        <f t="shared" si="30"/>
        <v>13</v>
      </c>
      <c r="H436" s="295">
        <f t="shared" si="35"/>
        <v>34269.24</v>
      </c>
      <c r="I436" s="211"/>
      <c r="J436" s="212"/>
      <c r="K436" s="231"/>
      <c r="L436" s="249"/>
      <c r="M436" s="249"/>
      <c r="N436" s="249"/>
      <c r="O436" s="213">
        <f t="shared" si="36"/>
        <v>13</v>
      </c>
      <c r="Z436"/>
      <c r="AA436"/>
      <c r="AB436"/>
    </row>
    <row r="437" spans="1:28" s="213" customFormat="1" hidden="1" outlineLevel="1" x14ac:dyDescent="0.25">
      <c r="A437" s="291">
        <v>41941</v>
      </c>
      <c r="B437" s="292">
        <v>18</v>
      </c>
      <c r="C437" s="293" t="s">
        <v>997</v>
      </c>
      <c r="D437" s="293" t="s">
        <v>998</v>
      </c>
      <c r="E437" s="293" t="s">
        <v>999</v>
      </c>
      <c r="F437" s="293" t="s">
        <v>1000</v>
      </c>
      <c r="G437" s="294">
        <f t="shared" si="30"/>
        <v>18</v>
      </c>
      <c r="H437" s="295">
        <f t="shared" si="35"/>
        <v>34287.24</v>
      </c>
      <c r="I437" s="211"/>
      <c r="J437" s="212"/>
      <c r="K437" s="231"/>
      <c r="L437" s="249"/>
      <c r="M437" s="249"/>
      <c r="N437" s="249"/>
      <c r="O437" s="213">
        <f t="shared" si="36"/>
        <v>18</v>
      </c>
      <c r="Z437"/>
      <c r="AA437"/>
      <c r="AB437"/>
    </row>
    <row r="438" spans="1:28" s="213" customFormat="1" hidden="1" outlineLevel="1" x14ac:dyDescent="0.25">
      <c r="A438" s="291">
        <v>41941</v>
      </c>
      <c r="B438" s="292">
        <v>13</v>
      </c>
      <c r="C438" s="293" t="s">
        <v>1001</v>
      </c>
      <c r="D438" s="293" t="s">
        <v>1002</v>
      </c>
      <c r="E438" s="293" t="s">
        <v>1003</v>
      </c>
      <c r="F438" s="293" t="s">
        <v>996</v>
      </c>
      <c r="G438" s="294">
        <f t="shared" si="30"/>
        <v>13</v>
      </c>
      <c r="H438" s="295">
        <f t="shared" si="35"/>
        <v>34300.239999999998</v>
      </c>
      <c r="I438" s="211"/>
      <c r="J438" s="212"/>
      <c r="K438" s="231"/>
      <c r="L438" s="249"/>
      <c r="M438" s="249"/>
      <c r="N438" s="249"/>
      <c r="O438" s="213">
        <f t="shared" si="36"/>
        <v>13</v>
      </c>
      <c r="Z438"/>
      <c r="AA438"/>
      <c r="AB438"/>
    </row>
    <row r="439" spans="1:28" s="213" customFormat="1" hidden="1" outlineLevel="1" x14ac:dyDescent="0.25">
      <c r="A439" s="291">
        <v>41941</v>
      </c>
      <c r="B439" s="292">
        <v>13</v>
      </c>
      <c r="C439" s="293" t="s">
        <v>1004</v>
      </c>
      <c r="D439" s="293" t="s">
        <v>1005</v>
      </c>
      <c r="E439" s="293" t="s">
        <v>783</v>
      </c>
      <c r="F439" s="293" t="s">
        <v>1006</v>
      </c>
      <c r="G439" s="294">
        <f t="shared" si="30"/>
        <v>13</v>
      </c>
      <c r="H439" s="295">
        <f t="shared" si="35"/>
        <v>34313.24</v>
      </c>
      <c r="I439" s="211"/>
      <c r="J439" s="212"/>
      <c r="K439" s="231"/>
      <c r="L439" s="249"/>
      <c r="M439" s="249"/>
      <c r="N439" s="249"/>
      <c r="O439" s="213">
        <f t="shared" si="36"/>
        <v>13</v>
      </c>
      <c r="Z439"/>
      <c r="AA439"/>
      <c r="AB439"/>
    </row>
    <row r="440" spans="1:28" s="213" customFormat="1" hidden="1" outlineLevel="1" x14ac:dyDescent="0.25">
      <c r="A440" s="291">
        <v>41941</v>
      </c>
      <c r="B440" s="292">
        <v>18</v>
      </c>
      <c r="C440" s="293" t="s">
        <v>1004</v>
      </c>
      <c r="D440" s="293" t="s">
        <v>1007</v>
      </c>
      <c r="E440" s="293" t="s">
        <v>783</v>
      </c>
      <c r="F440" s="293" t="s">
        <v>1006</v>
      </c>
      <c r="G440" s="294">
        <f t="shared" si="30"/>
        <v>18</v>
      </c>
      <c r="H440" s="295">
        <f t="shared" si="35"/>
        <v>34331.24</v>
      </c>
      <c r="I440" s="211"/>
      <c r="J440" s="212"/>
      <c r="K440" s="231"/>
      <c r="L440" s="249"/>
      <c r="M440" s="249"/>
      <c r="N440" s="249"/>
      <c r="O440" s="213">
        <f t="shared" si="36"/>
        <v>18</v>
      </c>
      <c r="Z440"/>
      <c r="AA440"/>
      <c r="AB440"/>
    </row>
    <row r="441" spans="1:28" s="213" customFormat="1" hidden="1" outlineLevel="1" x14ac:dyDescent="0.25">
      <c r="A441" s="291">
        <v>41941</v>
      </c>
      <c r="B441" s="292">
        <v>44</v>
      </c>
      <c r="C441" s="293" t="s">
        <v>1008</v>
      </c>
      <c r="D441" s="293" t="s">
        <v>1009</v>
      </c>
      <c r="E441" s="293" t="s">
        <v>1010</v>
      </c>
      <c r="F441" s="293" t="s">
        <v>1011</v>
      </c>
      <c r="G441" s="294">
        <f t="shared" si="30"/>
        <v>44</v>
      </c>
      <c r="H441" s="295">
        <f t="shared" si="35"/>
        <v>34375.24</v>
      </c>
      <c r="I441" s="211"/>
      <c r="J441" s="212"/>
      <c r="K441" s="231"/>
      <c r="L441" s="249"/>
      <c r="M441" s="249"/>
      <c r="N441" s="249"/>
      <c r="O441" s="213">
        <f t="shared" si="36"/>
        <v>44</v>
      </c>
      <c r="Z441"/>
      <c r="AA441"/>
      <c r="AB441"/>
    </row>
    <row r="442" spans="1:28" s="213" customFormat="1" hidden="1" outlineLevel="1" x14ac:dyDescent="0.25">
      <c r="A442" s="291">
        <v>41942</v>
      </c>
      <c r="B442" s="292">
        <v>52</v>
      </c>
      <c r="C442" s="293" t="s">
        <v>1012</v>
      </c>
      <c r="D442" s="293" t="s">
        <v>1013</v>
      </c>
      <c r="E442" s="293" t="s">
        <v>1014</v>
      </c>
      <c r="F442" s="293" t="s">
        <v>1015</v>
      </c>
      <c r="G442" s="294">
        <f t="shared" si="30"/>
        <v>52</v>
      </c>
      <c r="H442" s="295">
        <f t="shared" si="35"/>
        <v>34427.24</v>
      </c>
      <c r="I442" s="211"/>
      <c r="J442" s="212"/>
      <c r="K442" s="231"/>
      <c r="L442" s="249"/>
      <c r="M442" s="249"/>
      <c r="N442" s="249"/>
      <c r="O442" s="213">
        <f t="shared" si="36"/>
        <v>52</v>
      </c>
      <c r="Z442"/>
      <c r="AA442"/>
      <c r="AB442"/>
    </row>
    <row r="443" spans="1:28" s="213" customFormat="1" hidden="1" outlineLevel="1" x14ac:dyDescent="0.25">
      <c r="A443" s="291">
        <v>41942</v>
      </c>
      <c r="B443" s="292">
        <v>39</v>
      </c>
      <c r="C443" s="293" t="s">
        <v>1016</v>
      </c>
      <c r="D443" s="293" t="s">
        <v>1017</v>
      </c>
      <c r="E443" s="293" t="s">
        <v>1018</v>
      </c>
      <c r="F443" s="293" t="s">
        <v>1019</v>
      </c>
      <c r="G443" s="294">
        <f t="shared" si="30"/>
        <v>39</v>
      </c>
      <c r="H443" s="295">
        <f t="shared" si="35"/>
        <v>34466.239999999998</v>
      </c>
      <c r="I443" s="211"/>
      <c r="J443" s="212"/>
      <c r="K443" s="231"/>
      <c r="L443" s="249"/>
      <c r="M443" s="249"/>
      <c r="N443" s="249"/>
      <c r="O443" s="213">
        <f t="shared" si="36"/>
        <v>39</v>
      </c>
      <c r="Z443"/>
      <c r="AA443"/>
      <c r="AB443"/>
    </row>
    <row r="444" spans="1:28" s="213" customFormat="1" hidden="1" outlineLevel="1" x14ac:dyDescent="0.25">
      <c r="A444" s="291">
        <v>41942</v>
      </c>
      <c r="B444" s="292">
        <v>39</v>
      </c>
      <c r="C444" s="293" t="s">
        <v>1020</v>
      </c>
      <c r="D444" s="293" t="s">
        <v>1021</v>
      </c>
      <c r="E444" s="293" t="s">
        <v>765</v>
      </c>
      <c r="F444" s="293" t="s">
        <v>1022</v>
      </c>
      <c r="G444" s="294">
        <f t="shared" si="30"/>
        <v>39</v>
      </c>
      <c r="H444" s="295">
        <f t="shared" si="35"/>
        <v>34505.24</v>
      </c>
      <c r="I444" s="211"/>
      <c r="J444" s="212"/>
      <c r="K444" s="231"/>
      <c r="L444" s="249"/>
      <c r="M444" s="249"/>
      <c r="N444" s="249"/>
      <c r="O444" s="213">
        <f t="shared" si="36"/>
        <v>39</v>
      </c>
      <c r="Z444"/>
      <c r="AA444"/>
      <c r="AB444"/>
    </row>
    <row r="445" spans="1:28" s="213" customFormat="1" hidden="1" outlineLevel="1" x14ac:dyDescent="0.25">
      <c r="A445" s="291">
        <v>41942</v>
      </c>
      <c r="B445" s="292">
        <v>26</v>
      </c>
      <c r="C445" s="293" t="s">
        <v>1023</v>
      </c>
      <c r="D445" s="293" t="s">
        <v>1024</v>
      </c>
      <c r="E445" s="293"/>
      <c r="F445" s="293" t="s">
        <v>1025</v>
      </c>
      <c r="G445" s="294">
        <f t="shared" si="30"/>
        <v>26</v>
      </c>
      <c r="H445" s="295">
        <f t="shared" si="35"/>
        <v>34531.24</v>
      </c>
      <c r="I445" s="211"/>
      <c r="J445" s="212"/>
      <c r="K445" s="231"/>
      <c r="L445" s="249"/>
      <c r="M445" s="249"/>
      <c r="N445" s="249"/>
      <c r="O445" s="213">
        <f t="shared" si="36"/>
        <v>26</v>
      </c>
      <c r="Z445"/>
      <c r="AA445"/>
      <c r="AB445"/>
    </row>
    <row r="446" spans="1:28" s="213" customFormat="1" hidden="1" outlineLevel="1" x14ac:dyDescent="0.25">
      <c r="A446" s="291">
        <v>41942</v>
      </c>
      <c r="B446" s="292">
        <v>13</v>
      </c>
      <c r="C446" s="293"/>
      <c r="D446" s="293" t="s">
        <v>1026</v>
      </c>
      <c r="E446" s="293" t="s">
        <v>1027</v>
      </c>
      <c r="F446" s="293" t="s">
        <v>457</v>
      </c>
      <c r="G446" s="294">
        <f t="shared" si="30"/>
        <v>13</v>
      </c>
      <c r="H446" s="295">
        <f t="shared" si="35"/>
        <v>34544.239999999998</v>
      </c>
      <c r="I446" s="211"/>
      <c r="J446" s="212"/>
      <c r="K446" s="231"/>
      <c r="L446" s="249"/>
      <c r="M446" s="249"/>
      <c r="N446" s="249"/>
      <c r="O446" s="213">
        <f t="shared" si="36"/>
        <v>13</v>
      </c>
      <c r="Z446"/>
      <c r="AA446"/>
      <c r="AB446"/>
    </row>
    <row r="447" spans="1:28" s="213" customFormat="1" hidden="1" outlineLevel="1" x14ac:dyDescent="0.25">
      <c r="A447" s="291">
        <v>41942</v>
      </c>
      <c r="B447" s="292">
        <v>32</v>
      </c>
      <c r="C447" s="293" t="s">
        <v>1028</v>
      </c>
      <c r="D447" s="293" t="s">
        <v>1029</v>
      </c>
      <c r="E447" s="293" t="s">
        <v>1030</v>
      </c>
      <c r="F447" s="293" t="s">
        <v>1031</v>
      </c>
      <c r="G447" s="294">
        <f t="shared" si="30"/>
        <v>32</v>
      </c>
      <c r="H447" s="295">
        <f t="shared" si="35"/>
        <v>34576.239999999998</v>
      </c>
      <c r="I447" s="211"/>
      <c r="J447" s="212"/>
      <c r="K447" s="231"/>
      <c r="L447" s="249"/>
      <c r="M447" s="249"/>
      <c r="N447" s="249"/>
      <c r="O447" s="213">
        <f t="shared" si="36"/>
        <v>32</v>
      </c>
      <c r="Z447"/>
      <c r="AA447"/>
      <c r="AB447"/>
    </row>
    <row r="448" spans="1:28" s="213" customFormat="1" hidden="1" outlineLevel="1" x14ac:dyDescent="0.25">
      <c r="A448" s="291">
        <v>41942</v>
      </c>
      <c r="B448" s="292">
        <v>27</v>
      </c>
      <c r="C448" s="293" t="s">
        <v>1032</v>
      </c>
      <c r="D448" s="293" t="s">
        <v>783</v>
      </c>
      <c r="E448" s="293" t="s">
        <v>1033</v>
      </c>
      <c r="F448" s="293" t="s">
        <v>1034</v>
      </c>
      <c r="G448" s="294">
        <f t="shared" si="30"/>
        <v>27</v>
      </c>
      <c r="H448" s="295">
        <f t="shared" si="35"/>
        <v>34603.24</v>
      </c>
      <c r="I448" s="211"/>
      <c r="J448" s="212"/>
      <c r="K448" s="231"/>
      <c r="L448" s="249"/>
      <c r="M448" s="249"/>
      <c r="N448" s="249"/>
      <c r="O448" s="213">
        <f t="shared" si="36"/>
        <v>27</v>
      </c>
      <c r="Z448"/>
      <c r="AA448"/>
      <c r="AB448"/>
    </row>
    <row r="449" spans="1:28" s="213" customFormat="1" hidden="1" outlineLevel="1" x14ac:dyDescent="0.25">
      <c r="A449" s="291">
        <v>41942</v>
      </c>
      <c r="B449" s="292">
        <v>27</v>
      </c>
      <c r="C449" s="293" t="s">
        <v>1035</v>
      </c>
      <c r="D449" s="293" t="s">
        <v>783</v>
      </c>
      <c r="E449" s="293" t="s">
        <v>1036</v>
      </c>
      <c r="F449" s="293" t="s">
        <v>1034</v>
      </c>
      <c r="G449" s="294">
        <f t="shared" si="30"/>
        <v>27</v>
      </c>
      <c r="H449" s="295">
        <f t="shared" si="35"/>
        <v>34630.239999999998</v>
      </c>
      <c r="I449" s="211"/>
      <c r="J449" s="212"/>
      <c r="K449" s="231"/>
      <c r="L449" s="249"/>
      <c r="M449" s="249"/>
      <c r="N449" s="249"/>
      <c r="O449" s="213">
        <f t="shared" si="36"/>
        <v>27</v>
      </c>
      <c r="Z449"/>
      <c r="AA449"/>
      <c r="AB449"/>
    </row>
    <row r="450" spans="1:28" s="213" customFormat="1" hidden="1" outlineLevel="1" x14ac:dyDescent="0.25">
      <c r="A450" s="291">
        <v>41942</v>
      </c>
      <c r="B450" s="292">
        <v>13</v>
      </c>
      <c r="C450" s="293" t="s">
        <v>1037</v>
      </c>
      <c r="D450" s="293" t="s">
        <v>1038</v>
      </c>
      <c r="E450" s="293" t="s">
        <v>756</v>
      </c>
      <c r="F450" s="293" t="s">
        <v>1039</v>
      </c>
      <c r="G450" s="294">
        <f t="shared" si="30"/>
        <v>13</v>
      </c>
      <c r="H450" s="295">
        <f t="shared" si="35"/>
        <v>34643.24</v>
      </c>
      <c r="I450" s="211"/>
      <c r="J450" s="212"/>
      <c r="K450" s="231"/>
      <c r="L450" s="249"/>
      <c r="M450" s="249"/>
      <c r="N450" s="249"/>
      <c r="O450" s="213">
        <f t="shared" si="36"/>
        <v>13</v>
      </c>
      <c r="Z450"/>
      <c r="AA450"/>
      <c r="AB450"/>
    </row>
    <row r="451" spans="1:28" s="213" customFormat="1" hidden="1" outlineLevel="1" x14ac:dyDescent="0.25">
      <c r="A451" s="291">
        <v>41942</v>
      </c>
      <c r="B451" s="292">
        <v>2</v>
      </c>
      <c r="C451" s="293" t="s">
        <v>1040</v>
      </c>
      <c r="D451" s="293" t="s">
        <v>1041</v>
      </c>
      <c r="E451" s="293" t="s">
        <v>1042</v>
      </c>
      <c r="F451" s="293" t="s">
        <v>1043</v>
      </c>
      <c r="G451" s="294">
        <f t="shared" si="30"/>
        <v>2</v>
      </c>
      <c r="H451" s="295">
        <f t="shared" si="35"/>
        <v>34645.24</v>
      </c>
      <c r="I451" s="211"/>
      <c r="J451" s="212"/>
      <c r="K451" s="231"/>
      <c r="L451" s="249"/>
      <c r="M451" s="249"/>
      <c r="N451" s="249"/>
      <c r="O451" s="213">
        <f t="shared" si="36"/>
        <v>2</v>
      </c>
      <c r="Z451"/>
      <c r="AA451"/>
      <c r="AB451"/>
    </row>
    <row r="452" spans="1:28" s="213" customFormat="1" hidden="1" outlineLevel="1" x14ac:dyDescent="0.25">
      <c r="A452" s="291">
        <v>41942</v>
      </c>
      <c r="B452" s="292">
        <v>42</v>
      </c>
      <c r="C452" s="293" t="s">
        <v>1044</v>
      </c>
      <c r="D452" s="293" t="s">
        <v>1041</v>
      </c>
      <c r="E452" s="293" t="s">
        <v>1042</v>
      </c>
      <c r="F452" s="293" t="s">
        <v>1043</v>
      </c>
      <c r="G452" s="294">
        <f t="shared" si="30"/>
        <v>42</v>
      </c>
      <c r="H452" s="295">
        <f t="shared" si="35"/>
        <v>34687.24</v>
      </c>
      <c r="I452" s="211"/>
      <c r="J452" s="212"/>
      <c r="K452" s="231"/>
      <c r="L452" s="249"/>
      <c r="M452" s="249"/>
      <c r="N452" s="249"/>
      <c r="O452" s="213">
        <f t="shared" si="36"/>
        <v>42</v>
      </c>
      <c r="Z452"/>
      <c r="AA452"/>
      <c r="AB452"/>
    </row>
    <row r="453" spans="1:28" s="213" customFormat="1" hidden="1" outlineLevel="1" x14ac:dyDescent="0.25">
      <c r="A453" s="291">
        <v>41942</v>
      </c>
      <c r="B453" s="292">
        <v>42</v>
      </c>
      <c r="C453" s="293" t="s">
        <v>1040</v>
      </c>
      <c r="D453" s="293" t="s">
        <v>1041</v>
      </c>
      <c r="E453" s="293" t="s">
        <v>1042</v>
      </c>
      <c r="F453" s="293" t="s">
        <v>1043</v>
      </c>
      <c r="G453" s="294">
        <f t="shared" si="30"/>
        <v>42</v>
      </c>
      <c r="H453" s="295">
        <f t="shared" si="35"/>
        <v>34729.24</v>
      </c>
      <c r="I453" s="211"/>
      <c r="J453" s="212"/>
      <c r="K453" s="231"/>
      <c r="L453" s="249"/>
      <c r="M453" s="249"/>
      <c r="N453" s="249"/>
      <c r="O453" s="213">
        <f t="shared" si="36"/>
        <v>42</v>
      </c>
      <c r="Z453"/>
      <c r="AA453"/>
      <c r="AB453"/>
    </row>
    <row r="454" spans="1:28" s="213" customFormat="1" hidden="1" outlineLevel="1" x14ac:dyDescent="0.25">
      <c r="A454" s="291">
        <v>41942</v>
      </c>
      <c r="B454" s="292">
        <v>13</v>
      </c>
      <c r="C454" s="293" t="s">
        <v>1045</v>
      </c>
      <c r="D454" s="293" t="s">
        <v>1046</v>
      </c>
      <c r="E454" s="293" t="s">
        <v>1047</v>
      </c>
      <c r="F454" s="293" t="s">
        <v>1048</v>
      </c>
      <c r="G454" s="294">
        <f t="shared" si="30"/>
        <v>13</v>
      </c>
      <c r="H454" s="295">
        <f t="shared" si="35"/>
        <v>34742.239999999998</v>
      </c>
      <c r="I454" s="211"/>
      <c r="J454" s="212"/>
      <c r="K454" s="231"/>
      <c r="L454" s="249"/>
      <c r="M454" s="249"/>
      <c r="N454" s="249"/>
      <c r="O454" s="213">
        <f t="shared" si="36"/>
        <v>13</v>
      </c>
      <c r="Z454"/>
      <c r="AA454"/>
      <c r="AB454"/>
    </row>
    <row r="455" spans="1:28" s="213" customFormat="1" hidden="1" outlineLevel="1" x14ac:dyDescent="0.25">
      <c r="A455" s="291">
        <v>41942</v>
      </c>
      <c r="B455" s="292">
        <v>13</v>
      </c>
      <c r="C455" s="293" t="s">
        <v>1045</v>
      </c>
      <c r="D455" s="293" t="s">
        <v>1049</v>
      </c>
      <c r="E455" s="293" t="s">
        <v>1047</v>
      </c>
      <c r="F455" s="293" t="s">
        <v>1048</v>
      </c>
      <c r="G455" s="294">
        <f t="shared" si="30"/>
        <v>13</v>
      </c>
      <c r="H455" s="295">
        <f t="shared" si="35"/>
        <v>34755.24</v>
      </c>
      <c r="I455" s="211"/>
      <c r="J455" s="212"/>
      <c r="K455" s="231"/>
      <c r="L455" s="249"/>
      <c r="M455" s="249"/>
      <c r="N455" s="249"/>
      <c r="O455" s="213">
        <f t="shared" si="36"/>
        <v>13</v>
      </c>
      <c r="Z455"/>
      <c r="AA455"/>
      <c r="AB455"/>
    </row>
    <row r="456" spans="1:28" s="213" customFormat="1" hidden="1" outlineLevel="1" x14ac:dyDescent="0.25">
      <c r="A456" s="291">
        <v>41942</v>
      </c>
      <c r="B456" s="292">
        <v>13</v>
      </c>
      <c r="C456" s="293" t="s">
        <v>1045</v>
      </c>
      <c r="D456" s="293" t="s">
        <v>1050</v>
      </c>
      <c r="E456" s="293" t="s">
        <v>1047</v>
      </c>
      <c r="F456" s="293" t="s">
        <v>1048</v>
      </c>
      <c r="G456" s="294">
        <f t="shared" si="30"/>
        <v>13</v>
      </c>
      <c r="H456" s="295">
        <f t="shared" si="35"/>
        <v>34768.239999999998</v>
      </c>
      <c r="I456" s="211"/>
      <c r="J456" s="212"/>
      <c r="K456" s="231"/>
      <c r="L456" s="249"/>
      <c r="M456" s="249"/>
      <c r="N456" s="249"/>
      <c r="O456" s="213">
        <f t="shared" si="36"/>
        <v>13</v>
      </c>
      <c r="Z456"/>
      <c r="AA456"/>
      <c r="AB456"/>
    </row>
    <row r="457" spans="1:28" s="213" customFormat="1" hidden="1" outlineLevel="1" x14ac:dyDescent="0.25">
      <c r="A457" s="291">
        <v>41942</v>
      </c>
      <c r="B457" s="292">
        <v>13</v>
      </c>
      <c r="C457" s="293" t="s">
        <v>1051</v>
      </c>
      <c r="D457" s="293" t="s">
        <v>1052</v>
      </c>
      <c r="E457" s="293" t="s">
        <v>1053</v>
      </c>
      <c r="F457" s="293" t="s">
        <v>1054</v>
      </c>
      <c r="G457" s="294">
        <f t="shared" si="30"/>
        <v>13</v>
      </c>
      <c r="H457" s="295">
        <f t="shared" si="35"/>
        <v>34781.24</v>
      </c>
      <c r="I457" s="211"/>
      <c r="J457" s="212"/>
      <c r="K457" s="231"/>
      <c r="L457" s="249"/>
      <c r="M457" s="249"/>
      <c r="N457" s="249"/>
      <c r="O457" s="213">
        <f t="shared" si="36"/>
        <v>13</v>
      </c>
      <c r="Z457"/>
      <c r="AA457"/>
      <c r="AB457"/>
    </row>
    <row r="458" spans="1:28" s="213" customFormat="1" hidden="1" outlineLevel="1" x14ac:dyDescent="0.25">
      <c r="A458" s="291">
        <v>41942</v>
      </c>
      <c r="B458" s="292">
        <v>13</v>
      </c>
      <c r="C458" s="293" t="s">
        <v>1055</v>
      </c>
      <c r="D458" s="293" t="s">
        <v>1056</v>
      </c>
      <c r="E458" s="293" t="s">
        <v>1057</v>
      </c>
      <c r="F458" s="293" t="s">
        <v>1058</v>
      </c>
      <c r="G458" s="294">
        <f t="shared" si="30"/>
        <v>13</v>
      </c>
      <c r="H458" s="295">
        <f t="shared" si="35"/>
        <v>34794.239999999998</v>
      </c>
      <c r="I458" s="211"/>
      <c r="J458" s="212"/>
      <c r="K458" s="231"/>
      <c r="L458" s="249"/>
      <c r="M458" s="249"/>
      <c r="N458" s="249"/>
      <c r="O458" s="213">
        <f t="shared" si="36"/>
        <v>13</v>
      </c>
      <c r="Z458"/>
      <c r="AA458"/>
      <c r="AB458"/>
    </row>
    <row r="459" spans="1:28" s="213" customFormat="1" hidden="1" outlineLevel="1" x14ac:dyDescent="0.25">
      <c r="A459" s="291">
        <v>41942</v>
      </c>
      <c r="B459" s="292">
        <v>28</v>
      </c>
      <c r="C459" s="293" t="s">
        <v>1059</v>
      </c>
      <c r="D459" s="293" t="s">
        <v>1060</v>
      </c>
      <c r="E459" s="293" t="s">
        <v>1061</v>
      </c>
      <c r="F459" s="293" t="s">
        <v>1062</v>
      </c>
      <c r="G459" s="294">
        <f t="shared" si="30"/>
        <v>28</v>
      </c>
      <c r="H459" s="295">
        <f t="shared" si="35"/>
        <v>34822.239999999998</v>
      </c>
      <c r="I459" s="211"/>
      <c r="J459" s="212"/>
      <c r="K459" s="231"/>
      <c r="L459" s="249"/>
      <c r="M459" s="249"/>
      <c r="N459" s="249"/>
      <c r="O459" s="213">
        <f t="shared" si="36"/>
        <v>28</v>
      </c>
      <c r="Z459"/>
      <c r="AA459"/>
      <c r="AB459"/>
    </row>
    <row r="460" spans="1:28" s="213" customFormat="1" hidden="1" outlineLevel="1" x14ac:dyDescent="0.25">
      <c r="A460" s="291">
        <v>41942</v>
      </c>
      <c r="B460" s="292">
        <v>18</v>
      </c>
      <c r="C460" s="293" t="s">
        <v>1063</v>
      </c>
      <c r="D460" s="293" t="s">
        <v>1064</v>
      </c>
      <c r="E460" s="293" t="s">
        <v>1065</v>
      </c>
      <c r="F460" s="293" t="s">
        <v>1066</v>
      </c>
      <c r="G460" s="294">
        <f t="shared" si="30"/>
        <v>18</v>
      </c>
      <c r="H460" s="295">
        <f t="shared" si="35"/>
        <v>34840.239999999998</v>
      </c>
      <c r="I460" s="211"/>
      <c r="J460" s="212"/>
      <c r="K460" s="231"/>
      <c r="L460" s="249"/>
      <c r="M460" s="249"/>
      <c r="N460" s="249"/>
      <c r="O460" s="213">
        <f t="shared" si="36"/>
        <v>18</v>
      </c>
      <c r="Z460"/>
      <c r="AA460"/>
      <c r="AB460"/>
    </row>
    <row r="461" spans="1:28" s="213" customFormat="1" hidden="1" outlineLevel="1" x14ac:dyDescent="0.25">
      <c r="A461" s="291">
        <v>41942</v>
      </c>
      <c r="B461" s="292">
        <v>13</v>
      </c>
      <c r="C461" s="293" t="s">
        <v>1063</v>
      </c>
      <c r="D461" s="293" t="s">
        <v>1064</v>
      </c>
      <c r="E461" s="293" t="s">
        <v>1067</v>
      </c>
      <c r="F461" s="293" t="s">
        <v>1066</v>
      </c>
      <c r="G461" s="294">
        <f t="shared" si="30"/>
        <v>13</v>
      </c>
      <c r="H461" s="295">
        <f t="shared" si="35"/>
        <v>34853.24</v>
      </c>
      <c r="I461" s="211"/>
      <c r="J461" s="212"/>
      <c r="K461" s="231"/>
      <c r="L461" s="249"/>
      <c r="M461" s="249"/>
      <c r="N461" s="249"/>
      <c r="O461" s="213">
        <f t="shared" si="36"/>
        <v>13</v>
      </c>
      <c r="Z461"/>
      <c r="AA461"/>
      <c r="AB461"/>
    </row>
    <row r="462" spans="1:28" s="213" customFormat="1" hidden="1" outlineLevel="1" x14ac:dyDescent="0.25">
      <c r="A462" s="291">
        <v>41942</v>
      </c>
      <c r="B462" s="292">
        <v>42</v>
      </c>
      <c r="C462" s="293" t="s">
        <v>1068</v>
      </c>
      <c r="D462" s="293" t="s">
        <v>1069</v>
      </c>
      <c r="E462" s="293" t="s">
        <v>1070</v>
      </c>
      <c r="F462" s="293" t="s">
        <v>1071</v>
      </c>
      <c r="G462" s="294">
        <f t="shared" si="30"/>
        <v>42</v>
      </c>
      <c r="H462" s="295">
        <f t="shared" ref="H462:H525" si="37">H461+B462</f>
        <v>34895.24</v>
      </c>
      <c r="I462" s="211"/>
      <c r="J462" s="212"/>
      <c r="K462" s="231"/>
      <c r="L462" s="249"/>
      <c r="M462" s="249"/>
      <c r="N462" s="249"/>
      <c r="O462" s="213">
        <f t="shared" si="36"/>
        <v>42</v>
      </c>
      <c r="Z462"/>
      <c r="AA462"/>
      <c r="AB462"/>
    </row>
    <row r="463" spans="1:28" s="213" customFormat="1" hidden="1" outlineLevel="1" x14ac:dyDescent="0.25">
      <c r="A463" s="291">
        <v>41942</v>
      </c>
      <c r="B463" s="292">
        <v>13</v>
      </c>
      <c r="C463" s="293" t="s">
        <v>1072</v>
      </c>
      <c r="D463" s="293" t="s">
        <v>1073</v>
      </c>
      <c r="E463" s="293" t="s">
        <v>1074</v>
      </c>
      <c r="F463" s="293" t="s">
        <v>1075</v>
      </c>
      <c r="G463" s="294">
        <f t="shared" si="30"/>
        <v>13</v>
      </c>
      <c r="H463" s="295">
        <f t="shared" si="37"/>
        <v>34908.239999999998</v>
      </c>
      <c r="I463" s="211"/>
      <c r="J463" s="212"/>
      <c r="K463" s="231"/>
      <c r="L463" s="249"/>
      <c r="M463" s="249"/>
      <c r="N463" s="249"/>
      <c r="O463" s="213">
        <f t="shared" ref="O463:O526" si="38">G463</f>
        <v>13</v>
      </c>
      <c r="Z463"/>
      <c r="AA463"/>
      <c r="AB463"/>
    </row>
    <row r="464" spans="1:28" s="213" customFormat="1" hidden="1" outlineLevel="1" x14ac:dyDescent="0.25">
      <c r="A464" s="291">
        <v>41942</v>
      </c>
      <c r="B464" s="292">
        <v>13</v>
      </c>
      <c r="C464" s="293" t="s">
        <v>1072</v>
      </c>
      <c r="D464" s="293" t="s">
        <v>1076</v>
      </c>
      <c r="E464" s="293" t="s">
        <v>1077</v>
      </c>
      <c r="F464" s="293" t="s">
        <v>1075</v>
      </c>
      <c r="G464" s="294">
        <f t="shared" si="30"/>
        <v>13</v>
      </c>
      <c r="H464" s="295">
        <f t="shared" si="37"/>
        <v>34921.24</v>
      </c>
      <c r="I464" s="211"/>
      <c r="J464" s="212"/>
      <c r="K464" s="231"/>
      <c r="L464" s="249"/>
      <c r="M464" s="249"/>
      <c r="N464" s="249"/>
      <c r="O464" s="213">
        <f t="shared" si="38"/>
        <v>13</v>
      </c>
      <c r="Z464"/>
      <c r="AA464"/>
      <c r="AB464"/>
    </row>
    <row r="465" spans="1:28" s="213" customFormat="1" hidden="1" outlineLevel="1" x14ac:dyDescent="0.25">
      <c r="A465" s="291">
        <v>41942</v>
      </c>
      <c r="B465" s="292">
        <v>39</v>
      </c>
      <c r="C465" s="293" t="s">
        <v>1078</v>
      </c>
      <c r="D465" s="293" t="s">
        <v>1079</v>
      </c>
      <c r="E465" s="293" t="s">
        <v>1080</v>
      </c>
      <c r="F465" s="293" t="s">
        <v>1081</v>
      </c>
      <c r="G465" s="294">
        <f t="shared" si="30"/>
        <v>39</v>
      </c>
      <c r="H465" s="295">
        <f t="shared" si="37"/>
        <v>34960.239999999998</v>
      </c>
      <c r="I465" s="211"/>
      <c r="J465" s="212"/>
      <c r="K465" s="231"/>
      <c r="L465" s="249"/>
      <c r="M465" s="249"/>
      <c r="N465" s="249"/>
      <c r="O465" s="213">
        <f t="shared" si="38"/>
        <v>39</v>
      </c>
      <c r="Z465"/>
      <c r="AA465"/>
      <c r="AB465"/>
    </row>
    <row r="466" spans="1:28" s="213" customFormat="1" hidden="1" outlineLevel="1" x14ac:dyDescent="0.25">
      <c r="A466" s="291">
        <v>41942</v>
      </c>
      <c r="B466" s="292">
        <v>18</v>
      </c>
      <c r="C466" s="293"/>
      <c r="D466" s="293" t="s">
        <v>839</v>
      </c>
      <c r="E466" s="293" t="s">
        <v>1082</v>
      </c>
      <c r="F466" s="293" t="s">
        <v>1083</v>
      </c>
      <c r="G466" s="294">
        <f t="shared" si="30"/>
        <v>18</v>
      </c>
      <c r="H466" s="295">
        <f t="shared" si="37"/>
        <v>34978.239999999998</v>
      </c>
      <c r="I466" s="211"/>
      <c r="J466" s="212"/>
      <c r="K466" s="231"/>
      <c r="L466" s="249"/>
      <c r="M466" s="249"/>
      <c r="N466" s="249"/>
      <c r="O466" s="213">
        <f t="shared" si="38"/>
        <v>18</v>
      </c>
      <c r="Z466"/>
      <c r="AA466"/>
      <c r="AB466"/>
    </row>
    <row r="467" spans="1:28" s="213" customFormat="1" hidden="1" outlineLevel="1" x14ac:dyDescent="0.25">
      <c r="A467" s="291">
        <v>41942</v>
      </c>
      <c r="B467" s="292">
        <v>14</v>
      </c>
      <c r="C467" s="293"/>
      <c r="D467" s="293" t="s">
        <v>1084</v>
      </c>
      <c r="E467" s="293" t="s">
        <v>1085</v>
      </c>
      <c r="F467" s="293" t="s">
        <v>1083</v>
      </c>
      <c r="G467" s="294">
        <f t="shared" si="30"/>
        <v>14</v>
      </c>
      <c r="H467" s="295">
        <f t="shared" si="37"/>
        <v>34992.239999999998</v>
      </c>
      <c r="I467" s="211"/>
      <c r="J467" s="212"/>
      <c r="K467" s="231"/>
      <c r="L467" s="249"/>
      <c r="M467" s="249"/>
      <c r="N467" s="249"/>
      <c r="O467" s="213">
        <f t="shared" si="38"/>
        <v>14</v>
      </c>
      <c r="Z467"/>
      <c r="AA467"/>
      <c r="AB467"/>
    </row>
    <row r="468" spans="1:28" s="213" customFormat="1" hidden="1" outlineLevel="1" x14ac:dyDescent="0.25">
      <c r="A468" s="291">
        <v>41942</v>
      </c>
      <c r="B468" s="292">
        <v>13</v>
      </c>
      <c r="C468" s="293" t="s">
        <v>1086</v>
      </c>
      <c r="D468" s="293" t="s">
        <v>1087</v>
      </c>
      <c r="E468" s="293" t="s">
        <v>918</v>
      </c>
      <c r="F468" s="293" t="s">
        <v>1088</v>
      </c>
      <c r="G468" s="294">
        <f t="shared" si="30"/>
        <v>13</v>
      </c>
      <c r="H468" s="295">
        <f t="shared" si="37"/>
        <v>35005.24</v>
      </c>
      <c r="I468" s="211"/>
      <c r="J468" s="212"/>
      <c r="K468" s="231"/>
      <c r="L468" s="249"/>
      <c r="M468" s="249"/>
      <c r="N468" s="249"/>
      <c r="O468" s="213">
        <f t="shared" si="38"/>
        <v>13</v>
      </c>
      <c r="Z468"/>
      <c r="AA468"/>
      <c r="AB468"/>
    </row>
    <row r="469" spans="1:28" s="213" customFormat="1" hidden="1" outlineLevel="1" x14ac:dyDescent="0.25">
      <c r="A469" s="291">
        <v>41942</v>
      </c>
      <c r="B469" s="292">
        <v>13</v>
      </c>
      <c r="C469" s="293" t="s">
        <v>1089</v>
      </c>
      <c r="D469" s="293" t="s">
        <v>1090</v>
      </c>
      <c r="E469" s="293" t="s">
        <v>918</v>
      </c>
      <c r="F469" s="293" t="s">
        <v>1088</v>
      </c>
      <c r="G469" s="294">
        <f t="shared" si="30"/>
        <v>13</v>
      </c>
      <c r="H469" s="295">
        <f t="shared" si="37"/>
        <v>35018.239999999998</v>
      </c>
      <c r="I469" s="211"/>
      <c r="J469" s="212"/>
      <c r="K469" s="231"/>
      <c r="L469" s="249"/>
      <c r="M469" s="249"/>
      <c r="N469" s="249"/>
      <c r="O469" s="213">
        <f t="shared" si="38"/>
        <v>13</v>
      </c>
      <c r="Z469"/>
      <c r="AA469"/>
      <c r="AB469"/>
    </row>
    <row r="470" spans="1:28" s="213" customFormat="1" hidden="1" outlineLevel="1" x14ac:dyDescent="0.25">
      <c r="A470" s="291">
        <v>41942</v>
      </c>
      <c r="B470" s="292">
        <v>13</v>
      </c>
      <c r="C470" s="293" t="s">
        <v>1091</v>
      </c>
      <c r="D470" s="293" t="s">
        <v>1092</v>
      </c>
      <c r="E470" s="293" t="s">
        <v>918</v>
      </c>
      <c r="F470" s="293" t="s">
        <v>1088</v>
      </c>
      <c r="G470" s="294">
        <f t="shared" si="30"/>
        <v>13</v>
      </c>
      <c r="H470" s="295">
        <f t="shared" si="37"/>
        <v>35031.24</v>
      </c>
      <c r="I470" s="211"/>
      <c r="J470" s="212"/>
      <c r="K470" s="231"/>
      <c r="L470" s="249"/>
      <c r="M470" s="249"/>
      <c r="N470" s="249"/>
      <c r="O470" s="213">
        <f t="shared" si="38"/>
        <v>13</v>
      </c>
      <c r="Z470"/>
      <c r="AA470"/>
      <c r="AB470"/>
    </row>
    <row r="471" spans="1:28" s="213" customFormat="1" hidden="1" outlineLevel="1" x14ac:dyDescent="0.25">
      <c r="A471" s="291">
        <v>41942</v>
      </c>
      <c r="B471" s="292">
        <v>58</v>
      </c>
      <c r="C471" s="293" t="s">
        <v>1093</v>
      </c>
      <c r="D471" s="293"/>
      <c r="E471" s="293"/>
      <c r="F471" s="293" t="s">
        <v>1094</v>
      </c>
      <c r="G471" s="294">
        <f t="shared" si="30"/>
        <v>58</v>
      </c>
      <c r="H471" s="295">
        <f t="shared" si="37"/>
        <v>35089.24</v>
      </c>
      <c r="I471" s="211"/>
      <c r="J471" s="212"/>
      <c r="K471" s="231"/>
      <c r="L471" s="249"/>
      <c r="M471" s="249"/>
      <c r="N471" s="249"/>
      <c r="O471" s="213">
        <f t="shared" si="38"/>
        <v>58</v>
      </c>
      <c r="Z471"/>
      <c r="AA471"/>
      <c r="AB471"/>
    </row>
    <row r="472" spans="1:28" s="213" customFormat="1" hidden="1" outlineLevel="1" x14ac:dyDescent="0.25">
      <c r="A472" s="291">
        <v>41942</v>
      </c>
      <c r="B472" s="292">
        <v>41</v>
      </c>
      <c r="C472" s="293" t="s">
        <v>1095</v>
      </c>
      <c r="D472" s="293"/>
      <c r="E472" s="293" t="s">
        <v>882</v>
      </c>
      <c r="F472" s="293" t="s">
        <v>1096</v>
      </c>
      <c r="G472" s="294">
        <f t="shared" si="30"/>
        <v>41</v>
      </c>
      <c r="H472" s="295">
        <f t="shared" si="37"/>
        <v>35130.239999999998</v>
      </c>
      <c r="I472" s="211"/>
      <c r="J472" s="212"/>
      <c r="K472" s="231"/>
      <c r="L472" s="249"/>
      <c r="M472" s="249"/>
      <c r="N472" s="249"/>
      <c r="O472" s="213">
        <f t="shared" si="38"/>
        <v>41</v>
      </c>
      <c r="Z472"/>
      <c r="AA472"/>
      <c r="AB472"/>
    </row>
    <row r="473" spans="1:28" s="213" customFormat="1" hidden="1" outlineLevel="1" x14ac:dyDescent="0.25">
      <c r="A473" s="291">
        <v>41942</v>
      </c>
      <c r="B473" s="292">
        <v>13</v>
      </c>
      <c r="C473" s="293" t="s">
        <v>1097</v>
      </c>
      <c r="D473" s="293" t="s">
        <v>1098</v>
      </c>
      <c r="E473" s="293"/>
      <c r="F473" s="293" t="s">
        <v>1099</v>
      </c>
      <c r="G473" s="294">
        <f t="shared" si="30"/>
        <v>13</v>
      </c>
      <c r="H473" s="295">
        <f t="shared" si="37"/>
        <v>35143.24</v>
      </c>
      <c r="I473" s="211"/>
      <c r="J473" s="212"/>
      <c r="K473" s="231"/>
      <c r="L473" s="249"/>
      <c r="M473" s="249"/>
      <c r="N473" s="249"/>
      <c r="O473" s="213">
        <f t="shared" si="38"/>
        <v>13</v>
      </c>
      <c r="Z473"/>
      <c r="AA473"/>
      <c r="AB473"/>
    </row>
    <row r="474" spans="1:28" s="213" customFormat="1" hidden="1" outlineLevel="1" x14ac:dyDescent="0.25">
      <c r="A474" s="291">
        <v>41942</v>
      </c>
      <c r="B474" s="292">
        <v>18</v>
      </c>
      <c r="C474" s="293" t="s">
        <v>1100</v>
      </c>
      <c r="D474" s="293" t="s">
        <v>1101</v>
      </c>
      <c r="E474" s="293"/>
      <c r="F474" s="293" t="s">
        <v>1102</v>
      </c>
      <c r="G474" s="294">
        <f t="shared" si="30"/>
        <v>18</v>
      </c>
      <c r="H474" s="295">
        <f t="shared" si="37"/>
        <v>35161.24</v>
      </c>
      <c r="I474" s="211"/>
      <c r="J474" s="212"/>
      <c r="K474" s="231"/>
      <c r="L474" s="249"/>
      <c r="M474" s="249"/>
      <c r="N474" s="249"/>
      <c r="O474" s="213">
        <f t="shared" si="38"/>
        <v>18</v>
      </c>
      <c r="Z474"/>
      <c r="AA474"/>
      <c r="AB474"/>
    </row>
    <row r="475" spans="1:28" s="213" customFormat="1" hidden="1" outlineLevel="1" x14ac:dyDescent="0.25">
      <c r="A475" s="291">
        <v>41942</v>
      </c>
      <c r="B475" s="292">
        <v>52</v>
      </c>
      <c r="C475" s="293" t="s">
        <v>1103</v>
      </c>
      <c r="D475" s="293" t="s">
        <v>1104</v>
      </c>
      <c r="E475" s="293" t="s">
        <v>783</v>
      </c>
      <c r="F475" s="293" t="s">
        <v>1105</v>
      </c>
      <c r="G475" s="294">
        <f t="shared" si="30"/>
        <v>52</v>
      </c>
      <c r="H475" s="295">
        <f t="shared" si="37"/>
        <v>35213.24</v>
      </c>
      <c r="I475" s="211"/>
      <c r="J475" s="212"/>
      <c r="K475" s="231"/>
      <c r="L475" s="249"/>
      <c r="M475" s="249"/>
      <c r="N475" s="249"/>
      <c r="O475" s="213">
        <f t="shared" si="38"/>
        <v>52</v>
      </c>
      <c r="Z475"/>
      <c r="AA475"/>
      <c r="AB475"/>
    </row>
    <row r="476" spans="1:28" s="213" customFormat="1" hidden="1" outlineLevel="1" x14ac:dyDescent="0.25">
      <c r="A476" s="291">
        <v>41942</v>
      </c>
      <c r="B476" s="292">
        <v>26</v>
      </c>
      <c r="C476" s="293" t="s">
        <v>882</v>
      </c>
      <c r="D476" s="293" t="s">
        <v>1106</v>
      </c>
      <c r="E476" s="293" t="s">
        <v>1107</v>
      </c>
      <c r="F476" s="293" t="s">
        <v>1108</v>
      </c>
      <c r="G476" s="294">
        <f t="shared" si="30"/>
        <v>26</v>
      </c>
      <c r="H476" s="295">
        <f t="shared" si="37"/>
        <v>35239.24</v>
      </c>
      <c r="I476" s="211"/>
      <c r="J476" s="212"/>
      <c r="K476" s="231"/>
      <c r="L476" s="249"/>
      <c r="M476" s="249"/>
      <c r="N476" s="249"/>
      <c r="O476" s="213">
        <f t="shared" si="38"/>
        <v>26</v>
      </c>
      <c r="Z476"/>
      <c r="AA476"/>
      <c r="AB476"/>
    </row>
    <row r="477" spans="1:28" s="213" customFormat="1" hidden="1" outlineLevel="1" x14ac:dyDescent="0.25">
      <c r="A477" s="291">
        <v>41942</v>
      </c>
      <c r="B477" s="292">
        <v>39</v>
      </c>
      <c r="C477" s="293" t="s">
        <v>1109</v>
      </c>
      <c r="D477" s="293" t="s">
        <v>1098</v>
      </c>
      <c r="E477" s="293"/>
      <c r="F477" s="293" t="s">
        <v>1110</v>
      </c>
      <c r="G477" s="294">
        <f t="shared" si="30"/>
        <v>39</v>
      </c>
      <c r="H477" s="295">
        <f t="shared" si="37"/>
        <v>35278.239999999998</v>
      </c>
      <c r="I477" s="211"/>
      <c r="J477" s="212"/>
      <c r="K477" s="231"/>
      <c r="L477" s="249"/>
      <c r="M477" s="249"/>
      <c r="N477" s="249"/>
      <c r="O477" s="213">
        <f t="shared" si="38"/>
        <v>39</v>
      </c>
      <c r="Z477"/>
      <c r="AA477"/>
      <c r="AB477"/>
    </row>
    <row r="478" spans="1:28" s="213" customFormat="1" hidden="1" outlineLevel="1" x14ac:dyDescent="0.25">
      <c r="A478" s="291">
        <v>41942</v>
      </c>
      <c r="B478" s="292">
        <v>52</v>
      </c>
      <c r="C478" s="293" t="s">
        <v>1111</v>
      </c>
      <c r="D478" s="293" t="s">
        <v>1112</v>
      </c>
      <c r="E478" s="293" t="s">
        <v>1113</v>
      </c>
      <c r="F478" s="293" t="s">
        <v>1114</v>
      </c>
      <c r="G478" s="294">
        <f t="shared" si="30"/>
        <v>52</v>
      </c>
      <c r="H478" s="295">
        <f t="shared" si="37"/>
        <v>35330.239999999998</v>
      </c>
      <c r="I478" s="211"/>
      <c r="J478" s="212"/>
      <c r="K478" s="231"/>
      <c r="L478" s="249"/>
      <c r="M478" s="249"/>
      <c r="N478" s="249"/>
      <c r="O478" s="213">
        <f t="shared" si="38"/>
        <v>52</v>
      </c>
      <c r="Z478"/>
      <c r="AA478"/>
      <c r="AB478"/>
    </row>
    <row r="479" spans="1:28" s="213" customFormat="1" hidden="1" outlineLevel="1" x14ac:dyDescent="0.25">
      <c r="A479" s="291">
        <v>41942</v>
      </c>
      <c r="B479" s="292">
        <v>13</v>
      </c>
      <c r="C479" s="293" t="s">
        <v>1115</v>
      </c>
      <c r="D479" s="293" t="s">
        <v>1116</v>
      </c>
      <c r="E479" s="293" t="s">
        <v>756</v>
      </c>
      <c r="F479" s="293" t="s">
        <v>1099</v>
      </c>
      <c r="G479" s="294">
        <f t="shared" si="30"/>
        <v>13</v>
      </c>
      <c r="H479" s="295">
        <f t="shared" si="37"/>
        <v>35343.24</v>
      </c>
      <c r="I479" s="211"/>
      <c r="J479" s="212"/>
      <c r="K479" s="231"/>
      <c r="L479" s="249"/>
      <c r="M479" s="249"/>
      <c r="N479" s="249"/>
      <c r="O479" s="213">
        <f t="shared" si="38"/>
        <v>13</v>
      </c>
      <c r="Z479"/>
      <c r="AA479"/>
      <c r="AB479"/>
    </row>
    <row r="480" spans="1:28" s="213" customFormat="1" hidden="1" outlineLevel="1" x14ac:dyDescent="0.25">
      <c r="A480" s="291">
        <v>41942</v>
      </c>
      <c r="B480" s="292">
        <v>49</v>
      </c>
      <c r="C480" s="293" t="s">
        <v>918</v>
      </c>
      <c r="D480" s="293" t="s">
        <v>1101</v>
      </c>
      <c r="E480" s="293" t="s">
        <v>1117</v>
      </c>
      <c r="F480" s="293" t="s">
        <v>1118</v>
      </c>
      <c r="G480" s="294">
        <f t="shared" si="30"/>
        <v>49</v>
      </c>
      <c r="H480" s="295">
        <f t="shared" si="37"/>
        <v>35392.239999999998</v>
      </c>
      <c r="I480" s="211"/>
      <c r="J480" s="212"/>
      <c r="K480" s="231"/>
      <c r="L480" s="249"/>
      <c r="M480" s="249"/>
      <c r="N480" s="249"/>
      <c r="O480" s="213">
        <f t="shared" si="38"/>
        <v>49</v>
      </c>
      <c r="Z480"/>
      <c r="AA480"/>
      <c r="AB480"/>
    </row>
    <row r="481" spans="1:28" s="213" customFormat="1" hidden="1" outlineLevel="1" x14ac:dyDescent="0.25">
      <c r="A481" s="291">
        <v>41942</v>
      </c>
      <c r="B481" s="292">
        <v>50</v>
      </c>
      <c r="C481" s="293" t="s">
        <v>1119</v>
      </c>
      <c r="D481" s="293"/>
      <c r="E481" s="293" t="s">
        <v>1120</v>
      </c>
      <c r="F481" s="293" t="s">
        <v>1121</v>
      </c>
      <c r="G481" s="294">
        <f t="shared" si="30"/>
        <v>50</v>
      </c>
      <c r="H481" s="295">
        <f t="shared" si="37"/>
        <v>35442.239999999998</v>
      </c>
      <c r="I481" s="211"/>
      <c r="J481" s="212"/>
      <c r="K481" s="231"/>
      <c r="L481" s="249"/>
      <c r="M481" s="249"/>
      <c r="N481" s="249"/>
      <c r="O481" s="213">
        <f t="shared" si="38"/>
        <v>50</v>
      </c>
      <c r="Z481"/>
      <c r="AA481"/>
      <c r="AB481"/>
    </row>
    <row r="482" spans="1:28" s="213" customFormat="1" hidden="1" outlineLevel="1" x14ac:dyDescent="0.25">
      <c r="A482" s="291">
        <v>41942</v>
      </c>
      <c r="B482" s="292">
        <v>31</v>
      </c>
      <c r="C482" s="293" t="s">
        <v>1122</v>
      </c>
      <c r="D482" s="293" t="s">
        <v>1123</v>
      </c>
      <c r="E482" s="293" t="s">
        <v>914</v>
      </c>
      <c r="F482" s="293" t="s">
        <v>1124</v>
      </c>
      <c r="G482" s="294">
        <f t="shared" si="30"/>
        <v>31</v>
      </c>
      <c r="H482" s="295">
        <f t="shared" si="37"/>
        <v>35473.24</v>
      </c>
      <c r="I482" s="211"/>
      <c r="J482" s="212"/>
      <c r="K482" s="231"/>
      <c r="L482" s="249"/>
      <c r="M482" s="249"/>
      <c r="N482" s="249"/>
      <c r="O482" s="213">
        <f t="shared" si="38"/>
        <v>31</v>
      </c>
      <c r="Z482"/>
      <c r="AA482"/>
      <c r="AB482"/>
    </row>
    <row r="483" spans="1:28" s="213" customFormat="1" hidden="1" outlineLevel="1" x14ac:dyDescent="0.25">
      <c r="A483" s="291">
        <v>41943</v>
      </c>
      <c r="B483" s="292">
        <v>26</v>
      </c>
      <c r="C483" s="293" t="s">
        <v>1125</v>
      </c>
      <c r="D483" s="293" t="s">
        <v>1126</v>
      </c>
      <c r="E483" s="293" t="s">
        <v>1033</v>
      </c>
      <c r="F483" s="293" t="s">
        <v>1127</v>
      </c>
      <c r="G483" s="294">
        <f t="shared" si="30"/>
        <v>26</v>
      </c>
      <c r="H483" s="295">
        <f t="shared" si="37"/>
        <v>35499.24</v>
      </c>
      <c r="I483" s="211"/>
      <c r="J483" s="212"/>
      <c r="K483" s="231"/>
      <c r="L483" s="249"/>
      <c r="M483" s="249"/>
      <c r="N483" s="249"/>
      <c r="O483" s="213">
        <f t="shared" si="38"/>
        <v>26</v>
      </c>
      <c r="Z483"/>
      <c r="AA483"/>
      <c r="AB483"/>
    </row>
    <row r="484" spans="1:28" s="213" customFormat="1" hidden="1" outlineLevel="1" x14ac:dyDescent="0.25">
      <c r="A484" s="291">
        <v>41943</v>
      </c>
      <c r="B484" s="292">
        <v>58</v>
      </c>
      <c r="C484" s="293" t="s">
        <v>1128</v>
      </c>
      <c r="D484" s="293" t="s">
        <v>1129</v>
      </c>
      <c r="E484" s="293" t="s">
        <v>1130</v>
      </c>
      <c r="F484" s="293" t="s">
        <v>1131</v>
      </c>
      <c r="G484" s="294">
        <f t="shared" si="30"/>
        <v>58</v>
      </c>
      <c r="H484" s="295">
        <f t="shared" si="37"/>
        <v>35557.24</v>
      </c>
      <c r="I484" s="211"/>
      <c r="J484" s="212"/>
      <c r="K484" s="231"/>
      <c r="L484" s="249"/>
      <c r="M484" s="249"/>
      <c r="N484" s="249"/>
      <c r="O484" s="213">
        <f t="shared" si="38"/>
        <v>58</v>
      </c>
      <c r="Z484"/>
      <c r="AA484"/>
      <c r="AB484"/>
    </row>
    <row r="485" spans="1:28" s="213" customFormat="1" hidden="1" outlineLevel="1" x14ac:dyDescent="0.25">
      <c r="A485" s="291">
        <v>41943</v>
      </c>
      <c r="B485" s="292">
        <v>26</v>
      </c>
      <c r="C485" s="293" t="s">
        <v>1132</v>
      </c>
      <c r="D485" s="293" t="s">
        <v>765</v>
      </c>
      <c r="E485" s="293" t="s">
        <v>1133</v>
      </c>
      <c r="F485" s="293" t="s">
        <v>1134</v>
      </c>
      <c r="G485" s="294">
        <f t="shared" si="30"/>
        <v>26</v>
      </c>
      <c r="H485" s="295">
        <f t="shared" si="37"/>
        <v>35583.24</v>
      </c>
      <c r="I485" s="211"/>
      <c r="J485" s="212"/>
      <c r="K485" s="231"/>
      <c r="L485" s="249"/>
      <c r="M485" s="249"/>
      <c r="N485" s="249"/>
      <c r="O485" s="213">
        <f t="shared" si="38"/>
        <v>26</v>
      </c>
      <c r="Z485"/>
      <c r="AA485"/>
      <c r="AB485"/>
    </row>
    <row r="486" spans="1:28" s="213" customFormat="1" hidden="1" outlineLevel="1" x14ac:dyDescent="0.25">
      <c r="A486" s="291">
        <v>41943</v>
      </c>
      <c r="B486" s="292">
        <v>13</v>
      </c>
      <c r="C486" s="293" t="s">
        <v>1135</v>
      </c>
      <c r="D486" s="293" t="s">
        <v>1136</v>
      </c>
      <c r="E486" s="293" t="s">
        <v>914</v>
      </c>
      <c r="F486" s="293" t="s">
        <v>1137</v>
      </c>
      <c r="G486" s="294">
        <f t="shared" si="30"/>
        <v>13</v>
      </c>
      <c r="H486" s="295">
        <f t="shared" si="37"/>
        <v>35596.239999999998</v>
      </c>
      <c r="I486" s="211"/>
      <c r="J486" s="212"/>
      <c r="K486" s="231"/>
      <c r="L486" s="249"/>
      <c r="M486" s="249"/>
      <c r="N486" s="249"/>
      <c r="O486" s="213">
        <f t="shared" si="38"/>
        <v>13</v>
      </c>
      <c r="Z486"/>
      <c r="AA486"/>
      <c r="AB486"/>
    </row>
    <row r="487" spans="1:28" s="213" customFormat="1" hidden="1" outlineLevel="1" x14ac:dyDescent="0.25">
      <c r="A487" s="291">
        <v>41943</v>
      </c>
      <c r="B487" s="292">
        <v>13</v>
      </c>
      <c r="C487" s="293" t="s">
        <v>1138</v>
      </c>
      <c r="D487" s="293" t="s">
        <v>1139</v>
      </c>
      <c r="E487" s="293"/>
      <c r="F487" s="293" t="s">
        <v>1137</v>
      </c>
      <c r="G487" s="294">
        <f t="shared" si="30"/>
        <v>13</v>
      </c>
      <c r="H487" s="295">
        <f t="shared" si="37"/>
        <v>35609.24</v>
      </c>
      <c r="I487" s="211"/>
      <c r="J487" s="212"/>
      <c r="K487" s="231"/>
      <c r="L487" s="249"/>
      <c r="M487" s="249"/>
      <c r="N487" s="249"/>
      <c r="O487" s="213">
        <f t="shared" si="38"/>
        <v>13</v>
      </c>
      <c r="Z487"/>
      <c r="AA487"/>
      <c r="AB487"/>
    </row>
    <row r="488" spans="1:28" s="213" customFormat="1" hidden="1" outlineLevel="1" x14ac:dyDescent="0.25">
      <c r="A488" s="291">
        <v>41943</v>
      </c>
      <c r="B488" s="292">
        <v>64</v>
      </c>
      <c r="C488" s="293" t="s">
        <v>1120</v>
      </c>
      <c r="D488" s="293" t="s">
        <v>1140</v>
      </c>
      <c r="E488" s="293" t="s">
        <v>1141</v>
      </c>
      <c r="F488" s="293" t="s">
        <v>1142</v>
      </c>
      <c r="G488" s="294">
        <f t="shared" si="30"/>
        <v>64</v>
      </c>
      <c r="H488" s="295">
        <f t="shared" si="37"/>
        <v>35673.24</v>
      </c>
      <c r="I488" s="211"/>
      <c r="J488" s="212"/>
      <c r="K488" s="231"/>
      <c r="L488" s="249"/>
      <c r="M488" s="249"/>
      <c r="N488" s="249"/>
      <c r="O488" s="213">
        <f t="shared" si="38"/>
        <v>64</v>
      </c>
      <c r="Z488"/>
      <c r="AA488"/>
      <c r="AB488"/>
    </row>
    <row r="489" spans="1:28" s="213" customFormat="1" hidden="1" outlineLevel="1" x14ac:dyDescent="0.25">
      <c r="A489" s="291">
        <v>41943</v>
      </c>
      <c r="B489" s="292">
        <v>84</v>
      </c>
      <c r="C489" s="293" t="s">
        <v>1143</v>
      </c>
      <c r="D489" s="293" t="s">
        <v>1144</v>
      </c>
      <c r="E489" s="293"/>
      <c r="F489" s="293" t="s">
        <v>1145</v>
      </c>
      <c r="G489" s="294">
        <f t="shared" si="30"/>
        <v>84</v>
      </c>
      <c r="H489" s="295">
        <f t="shared" si="37"/>
        <v>35757.24</v>
      </c>
      <c r="I489" s="211"/>
      <c r="J489" s="212"/>
      <c r="K489" s="231"/>
      <c r="L489" s="249"/>
      <c r="M489" s="249"/>
      <c r="N489" s="249"/>
      <c r="O489" s="213">
        <f t="shared" si="38"/>
        <v>84</v>
      </c>
      <c r="Z489"/>
      <c r="AA489"/>
      <c r="AB489"/>
    </row>
    <row r="490" spans="1:28" s="213" customFormat="1" hidden="1" outlineLevel="1" x14ac:dyDescent="0.25">
      <c r="A490" s="291">
        <v>41943</v>
      </c>
      <c r="B490" s="292">
        <v>26</v>
      </c>
      <c r="C490" s="293" t="s">
        <v>1146</v>
      </c>
      <c r="D490" s="293" t="s">
        <v>1147</v>
      </c>
      <c r="E490" s="293"/>
      <c r="F490" s="293" t="s">
        <v>1148</v>
      </c>
      <c r="G490" s="294">
        <f t="shared" si="30"/>
        <v>26</v>
      </c>
      <c r="H490" s="295">
        <f t="shared" si="37"/>
        <v>35783.24</v>
      </c>
      <c r="I490" s="211"/>
      <c r="J490" s="212"/>
      <c r="K490" s="231"/>
      <c r="L490" s="249"/>
      <c r="M490" s="249"/>
      <c r="N490" s="249"/>
      <c r="O490" s="213">
        <f t="shared" si="38"/>
        <v>26</v>
      </c>
      <c r="Z490"/>
      <c r="AA490"/>
      <c r="AB490"/>
    </row>
    <row r="491" spans="1:28" s="213" customFormat="1" hidden="1" outlineLevel="1" x14ac:dyDescent="0.25">
      <c r="A491" s="291">
        <v>41943</v>
      </c>
      <c r="B491" s="292">
        <v>26</v>
      </c>
      <c r="C491" s="293" t="s">
        <v>1149</v>
      </c>
      <c r="D491" s="293" t="s">
        <v>1150</v>
      </c>
      <c r="E491" s="293" t="s">
        <v>1151</v>
      </c>
      <c r="F491" s="293" t="s">
        <v>1152</v>
      </c>
      <c r="G491" s="294">
        <f t="shared" si="30"/>
        <v>26</v>
      </c>
      <c r="H491" s="295">
        <f t="shared" si="37"/>
        <v>35809.24</v>
      </c>
      <c r="I491" s="211"/>
      <c r="J491" s="212"/>
      <c r="K491" s="231"/>
      <c r="L491" s="249"/>
      <c r="M491" s="249"/>
      <c r="N491" s="249"/>
      <c r="O491" s="213">
        <f t="shared" si="38"/>
        <v>26</v>
      </c>
      <c r="Z491"/>
      <c r="AA491"/>
      <c r="AB491"/>
    </row>
    <row r="492" spans="1:28" s="213" customFormat="1" hidden="1" outlineLevel="1" x14ac:dyDescent="0.25">
      <c r="A492" s="291">
        <v>41943</v>
      </c>
      <c r="B492" s="292">
        <v>31</v>
      </c>
      <c r="C492" s="293" t="s">
        <v>1153</v>
      </c>
      <c r="D492" s="293" t="s">
        <v>882</v>
      </c>
      <c r="E492" s="293" t="s">
        <v>1154</v>
      </c>
      <c r="F492" s="293" t="s">
        <v>1155</v>
      </c>
      <c r="G492" s="294">
        <f t="shared" si="30"/>
        <v>31</v>
      </c>
      <c r="H492" s="295">
        <f t="shared" si="37"/>
        <v>35840.239999999998</v>
      </c>
      <c r="I492" s="211"/>
      <c r="J492" s="212"/>
      <c r="K492" s="231"/>
      <c r="L492" s="249"/>
      <c r="M492" s="249"/>
      <c r="N492" s="249"/>
      <c r="O492" s="213">
        <f t="shared" si="38"/>
        <v>31</v>
      </c>
      <c r="Z492"/>
      <c r="AA492"/>
      <c r="AB492"/>
    </row>
    <row r="493" spans="1:28" s="213" customFormat="1" hidden="1" outlineLevel="1" x14ac:dyDescent="0.25">
      <c r="A493" s="291">
        <v>41943</v>
      </c>
      <c r="B493" s="292">
        <v>78</v>
      </c>
      <c r="C493" s="293" t="s">
        <v>1156</v>
      </c>
      <c r="D493" s="293" t="s">
        <v>1072</v>
      </c>
      <c r="E493" s="293"/>
      <c r="F493" s="293" t="s">
        <v>1157</v>
      </c>
      <c r="G493" s="294">
        <f t="shared" si="30"/>
        <v>78</v>
      </c>
      <c r="H493" s="295">
        <f t="shared" si="37"/>
        <v>35918.239999999998</v>
      </c>
      <c r="I493" s="211"/>
      <c r="J493" s="212"/>
      <c r="K493" s="231"/>
      <c r="L493" s="249"/>
      <c r="M493" s="249"/>
      <c r="N493" s="249"/>
      <c r="O493" s="213">
        <f t="shared" si="38"/>
        <v>78</v>
      </c>
      <c r="Z493"/>
      <c r="AA493"/>
      <c r="AB493"/>
    </row>
    <row r="494" spans="1:28" s="213" customFormat="1" hidden="1" outlineLevel="1" x14ac:dyDescent="0.25">
      <c r="A494" s="291">
        <v>41943</v>
      </c>
      <c r="B494" s="292">
        <v>40</v>
      </c>
      <c r="C494" s="293" t="s">
        <v>1158</v>
      </c>
      <c r="D494" s="293" t="s">
        <v>1159</v>
      </c>
      <c r="E494" s="293" t="s">
        <v>1098</v>
      </c>
      <c r="F494" s="293" t="s">
        <v>1160</v>
      </c>
      <c r="G494" s="294">
        <f t="shared" si="30"/>
        <v>40</v>
      </c>
      <c r="H494" s="295">
        <f t="shared" si="37"/>
        <v>35958.239999999998</v>
      </c>
      <c r="I494" s="211"/>
      <c r="J494" s="212"/>
      <c r="K494" s="231"/>
      <c r="L494" s="249"/>
      <c r="M494" s="249"/>
      <c r="N494" s="249"/>
      <c r="O494" s="213">
        <f t="shared" si="38"/>
        <v>40</v>
      </c>
      <c r="Z494"/>
      <c r="AA494"/>
      <c r="AB494"/>
    </row>
    <row r="495" spans="1:28" s="213" customFormat="1" hidden="1" outlineLevel="1" x14ac:dyDescent="0.25">
      <c r="A495" s="291">
        <v>41943</v>
      </c>
      <c r="B495" s="292">
        <v>52</v>
      </c>
      <c r="C495" s="293" t="s">
        <v>1161</v>
      </c>
      <c r="D495" s="293" t="s">
        <v>1162</v>
      </c>
      <c r="E495" s="293"/>
      <c r="F495" s="293" t="s">
        <v>1163</v>
      </c>
      <c r="G495" s="294">
        <f t="shared" si="30"/>
        <v>52</v>
      </c>
      <c r="H495" s="295">
        <f t="shared" si="37"/>
        <v>36010.239999999998</v>
      </c>
      <c r="I495" s="211"/>
      <c r="J495" s="212"/>
      <c r="K495" s="231"/>
      <c r="L495" s="249"/>
      <c r="M495" s="249"/>
      <c r="N495" s="249"/>
      <c r="O495" s="213">
        <f t="shared" si="38"/>
        <v>52</v>
      </c>
      <c r="Z495"/>
      <c r="AA495"/>
      <c r="AB495"/>
    </row>
    <row r="496" spans="1:28" s="213" customFormat="1" hidden="1" outlineLevel="1" x14ac:dyDescent="0.25">
      <c r="A496" s="291">
        <v>41943</v>
      </c>
      <c r="B496" s="292">
        <v>18</v>
      </c>
      <c r="C496" s="293" t="s">
        <v>1164</v>
      </c>
      <c r="D496" s="293" t="s">
        <v>1165</v>
      </c>
      <c r="E496" s="293"/>
      <c r="F496" s="293" t="s">
        <v>1166</v>
      </c>
      <c r="G496" s="294">
        <f t="shared" si="30"/>
        <v>18</v>
      </c>
      <c r="H496" s="295">
        <f t="shared" si="37"/>
        <v>36028.239999999998</v>
      </c>
      <c r="I496" s="211"/>
      <c r="J496" s="212"/>
      <c r="K496" s="231"/>
      <c r="L496" s="249"/>
      <c r="M496" s="249"/>
      <c r="N496" s="249"/>
      <c r="O496" s="213">
        <f t="shared" si="38"/>
        <v>18</v>
      </c>
      <c r="Z496"/>
      <c r="AA496"/>
      <c r="AB496"/>
    </row>
    <row r="497" spans="1:28" s="213" customFormat="1" hidden="1" outlineLevel="1" x14ac:dyDescent="0.25">
      <c r="A497" s="291">
        <v>41943</v>
      </c>
      <c r="B497" s="292">
        <v>122</v>
      </c>
      <c r="C497" s="293" t="s">
        <v>1167</v>
      </c>
      <c r="D497" s="293" t="s">
        <v>1168</v>
      </c>
      <c r="E497" s="293" t="s">
        <v>1169</v>
      </c>
      <c r="F497" s="293" t="s">
        <v>1170</v>
      </c>
      <c r="G497" s="294">
        <f t="shared" si="30"/>
        <v>122</v>
      </c>
      <c r="H497" s="295">
        <f t="shared" si="37"/>
        <v>36150.239999999998</v>
      </c>
      <c r="I497" s="211"/>
      <c r="J497" s="212"/>
      <c r="K497" s="231"/>
      <c r="L497" s="249"/>
      <c r="M497" s="249"/>
      <c r="N497" s="249"/>
      <c r="O497" s="213">
        <f t="shared" si="38"/>
        <v>122</v>
      </c>
      <c r="Z497"/>
      <c r="AA497"/>
      <c r="AB497"/>
    </row>
    <row r="498" spans="1:28" s="213" customFormat="1" hidden="1" outlineLevel="1" x14ac:dyDescent="0.25">
      <c r="A498" s="291">
        <v>41943</v>
      </c>
      <c r="B498" s="292">
        <v>32</v>
      </c>
      <c r="C498" s="293" t="s">
        <v>1171</v>
      </c>
      <c r="D498" s="293" t="s">
        <v>948</v>
      </c>
      <c r="E498" s="293"/>
      <c r="F498" s="293" t="s">
        <v>1172</v>
      </c>
      <c r="G498" s="294">
        <f t="shared" si="30"/>
        <v>32</v>
      </c>
      <c r="H498" s="295">
        <f t="shared" si="37"/>
        <v>36182.239999999998</v>
      </c>
      <c r="I498" s="211"/>
      <c r="J498" s="212"/>
      <c r="K498" s="231"/>
      <c r="L498" s="249"/>
      <c r="M498" s="249"/>
      <c r="N498" s="249"/>
      <c r="O498" s="213">
        <f t="shared" si="38"/>
        <v>32</v>
      </c>
      <c r="Z498"/>
      <c r="AA498"/>
      <c r="AB498"/>
    </row>
    <row r="499" spans="1:28" s="213" customFormat="1" hidden="1" outlineLevel="1" x14ac:dyDescent="0.25">
      <c r="A499" s="291">
        <v>41943</v>
      </c>
      <c r="B499" s="292">
        <v>27</v>
      </c>
      <c r="C499" s="293" t="s">
        <v>1173</v>
      </c>
      <c r="D499" s="293" t="s">
        <v>948</v>
      </c>
      <c r="E499" s="293"/>
      <c r="F499" s="293" t="s">
        <v>1172</v>
      </c>
      <c r="G499" s="294">
        <f t="shared" si="30"/>
        <v>27</v>
      </c>
      <c r="H499" s="295">
        <f t="shared" si="37"/>
        <v>36209.24</v>
      </c>
      <c r="I499" s="211"/>
      <c r="J499" s="212"/>
      <c r="K499" s="231"/>
      <c r="L499" s="249"/>
      <c r="M499" s="249"/>
      <c r="N499" s="249"/>
      <c r="O499" s="213">
        <f t="shared" si="38"/>
        <v>27</v>
      </c>
      <c r="Z499"/>
      <c r="AA499"/>
      <c r="AB499"/>
    </row>
    <row r="500" spans="1:28" s="213" customFormat="1" hidden="1" outlineLevel="1" x14ac:dyDescent="0.25">
      <c r="A500" s="291">
        <v>41943</v>
      </c>
      <c r="B500" s="292">
        <v>27</v>
      </c>
      <c r="C500" s="293" t="s">
        <v>1174</v>
      </c>
      <c r="D500" s="293" t="s">
        <v>1175</v>
      </c>
      <c r="E500" s="293" t="s">
        <v>1176</v>
      </c>
      <c r="F500" s="293" t="s">
        <v>1177</v>
      </c>
      <c r="G500" s="294">
        <f t="shared" si="30"/>
        <v>27</v>
      </c>
      <c r="H500" s="295">
        <f t="shared" si="37"/>
        <v>36236.239999999998</v>
      </c>
      <c r="I500" s="211"/>
      <c r="J500" s="212"/>
      <c r="K500" s="231"/>
      <c r="L500" s="249"/>
      <c r="M500" s="249"/>
      <c r="N500" s="249"/>
      <c r="O500" s="213">
        <f t="shared" si="38"/>
        <v>27</v>
      </c>
      <c r="Z500"/>
      <c r="AA500"/>
      <c r="AB500"/>
    </row>
    <row r="501" spans="1:28" s="213" customFormat="1" hidden="1" outlineLevel="1" x14ac:dyDescent="0.25">
      <c r="A501" s="291">
        <v>41943</v>
      </c>
      <c r="B501" s="292">
        <v>27</v>
      </c>
      <c r="C501" s="293" t="s">
        <v>1178</v>
      </c>
      <c r="D501" s="293" t="s">
        <v>1175</v>
      </c>
      <c r="E501" s="293" t="s">
        <v>1179</v>
      </c>
      <c r="F501" s="293" t="s">
        <v>1177</v>
      </c>
      <c r="G501" s="294">
        <f t="shared" si="30"/>
        <v>27</v>
      </c>
      <c r="H501" s="295">
        <f t="shared" si="37"/>
        <v>36263.24</v>
      </c>
      <c r="I501" s="211"/>
      <c r="J501" s="212"/>
      <c r="K501" s="231"/>
      <c r="L501" s="249"/>
      <c r="M501" s="249"/>
      <c r="N501" s="249"/>
      <c r="O501" s="213">
        <f t="shared" si="38"/>
        <v>27</v>
      </c>
      <c r="Z501"/>
      <c r="AA501"/>
      <c r="AB501"/>
    </row>
    <row r="502" spans="1:28" s="213" customFormat="1" hidden="1" outlineLevel="1" x14ac:dyDescent="0.25">
      <c r="A502" s="291">
        <v>41943</v>
      </c>
      <c r="B502" s="292">
        <v>16</v>
      </c>
      <c r="C502" s="293" t="s">
        <v>1180</v>
      </c>
      <c r="D502" s="293" t="s">
        <v>1181</v>
      </c>
      <c r="E502" s="293" t="s">
        <v>1182</v>
      </c>
      <c r="F502" s="293" t="s">
        <v>1183</v>
      </c>
      <c r="G502" s="294">
        <f t="shared" si="30"/>
        <v>16</v>
      </c>
      <c r="H502" s="295">
        <f t="shared" si="37"/>
        <v>36279.24</v>
      </c>
      <c r="I502" s="211"/>
      <c r="J502" s="212"/>
      <c r="K502" s="231"/>
      <c r="L502" s="249"/>
      <c r="M502" s="249"/>
      <c r="N502" s="249"/>
      <c r="O502" s="213">
        <f t="shared" si="38"/>
        <v>16</v>
      </c>
      <c r="Z502"/>
      <c r="AA502"/>
      <c r="AB502"/>
    </row>
    <row r="503" spans="1:28" s="213" customFormat="1" hidden="1" outlineLevel="1" x14ac:dyDescent="0.25">
      <c r="A503" s="291">
        <v>41943</v>
      </c>
      <c r="B503" s="292">
        <v>13</v>
      </c>
      <c r="C503" s="293" t="s">
        <v>1184</v>
      </c>
      <c r="D503" s="293" t="s">
        <v>1185</v>
      </c>
      <c r="E503" s="293" t="s">
        <v>756</v>
      </c>
      <c r="F503" s="293" t="s">
        <v>1183</v>
      </c>
      <c r="G503" s="294">
        <f t="shared" si="30"/>
        <v>13</v>
      </c>
      <c r="H503" s="295">
        <f t="shared" si="37"/>
        <v>36292.239999999998</v>
      </c>
      <c r="I503" s="211"/>
      <c r="J503" s="212"/>
      <c r="K503" s="231"/>
      <c r="L503" s="249"/>
      <c r="M503" s="249"/>
      <c r="N503" s="249"/>
      <c r="O503" s="213">
        <f t="shared" si="38"/>
        <v>13</v>
      </c>
      <c r="Z503"/>
      <c r="AA503"/>
      <c r="AB503"/>
    </row>
    <row r="504" spans="1:28" s="213" customFormat="1" hidden="1" outlineLevel="1" x14ac:dyDescent="0.25">
      <c r="A504" s="291">
        <v>41943</v>
      </c>
      <c r="B504" s="292">
        <v>44</v>
      </c>
      <c r="C504" s="293" t="s">
        <v>918</v>
      </c>
      <c r="D504" s="293" t="s">
        <v>1186</v>
      </c>
      <c r="E504" s="293" t="s">
        <v>1101</v>
      </c>
      <c r="F504" s="293" t="s">
        <v>1187</v>
      </c>
      <c r="G504" s="294">
        <f t="shared" si="30"/>
        <v>44</v>
      </c>
      <c r="H504" s="295">
        <f t="shared" si="37"/>
        <v>36336.239999999998</v>
      </c>
      <c r="I504" s="211"/>
      <c r="J504" s="212"/>
      <c r="K504" s="231"/>
      <c r="L504" s="249"/>
      <c r="M504" s="249"/>
      <c r="N504" s="249"/>
      <c r="O504" s="213">
        <f t="shared" si="38"/>
        <v>44</v>
      </c>
      <c r="Z504"/>
      <c r="AA504"/>
      <c r="AB504"/>
    </row>
    <row r="505" spans="1:28" s="213" customFormat="1" hidden="1" outlineLevel="1" x14ac:dyDescent="0.25">
      <c r="A505" s="291">
        <v>41943</v>
      </c>
      <c r="B505" s="292">
        <v>176</v>
      </c>
      <c r="C505" s="293" t="s">
        <v>918</v>
      </c>
      <c r="D505" s="293" t="s">
        <v>761</v>
      </c>
      <c r="E505" s="293" t="s">
        <v>1188</v>
      </c>
      <c r="F505" s="293" t="s">
        <v>1189</v>
      </c>
      <c r="G505" s="294">
        <f t="shared" si="30"/>
        <v>176</v>
      </c>
      <c r="H505" s="295">
        <f t="shared" si="37"/>
        <v>36512.239999999998</v>
      </c>
      <c r="I505" s="211"/>
      <c r="J505" s="212"/>
      <c r="K505" s="231"/>
      <c r="L505" s="249"/>
      <c r="M505" s="249"/>
      <c r="N505" s="249"/>
      <c r="O505" s="213">
        <f t="shared" si="38"/>
        <v>176</v>
      </c>
      <c r="Z505"/>
      <c r="AA505"/>
      <c r="AB505"/>
    </row>
    <row r="506" spans="1:28" s="213" customFormat="1" hidden="1" outlineLevel="1" x14ac:dyDescent="0.25">
      <c r="A506" s="291">
        <v>41943</v>
      </c>
      <c r="B506" s="292">
        <v>61</v>
      </c>
      <c r="C506" s="293" t="s">
        <v>918</v>
      </c>
      <c r="D506" s="293"/>
      <c r="E506" s="293" t="s">
        <v>1190</v>
      </c>
      <c r="F506" s="293" t="s">
        <v>1191</v>
      </c>
      <c r="G506" s="294">
        <f t="shared" si="30"/>
        <v>61</v>
      </c>
      <c r="H506" s="295">
        <f t="shared" si="37"/>
        <v>36573.24</v>
      </c>
      <c r="I506" s="211"/>
      <c r="J506" s="212"/>
      <c r="K506" s="231"/>
      <c r="L506" s="249"/>
      <c r="M506" s="249"/>
      <c r="N506" s="249"/>
      <c r="O506" s="213">
        <f t="shared" si="38"/>
        <v>61</v>
      </c>
      <c r="Z506"/>
      <c r="AA506"/>
      <c r="AB506"/>
    </row>
    <row r="507" spans="1:28" s="213" customFormat="1" hidden="1" outlineLevel="1" x14ac:dyDescent="0.25">
      <c r="A507" s="291">
        <v>41943</v>
      </c>
      <c r="B507" s="292">
        <v>48</v>
      </c>
      <c r="C507" s="293" t="s">
        <v>1192</v>
      </c>
      <c r="D507" s="293"/>
      <c r="E507" s="293" t="s">
        <v>1193</v>
      </c>
      <c r="F507" s="293" t="s">
        <v>769</v>
      </c>
      <c r="G507" s="294">
        <f t="shared" si="30"/>
        <v>48</v>
      </c>
      <c r="H507" s="295">
        <f t="shared" si="37"/>
        <v>36621.24</v>
      </c>
      <c r="I507" s="211"/>
      <c r="J507" s="212"/>
      <c r="K507" s="231"/>
      <c r="L507" s="249"/>
      <c r="M507" s="249"/>
      <c r="N507" s="249"/>
      <c r="O507" s="213">
        <f t="shared" si="38"/>
        <v>48</v>
      </c>
      <c r="Z507"/>
      <c r="AA507"/>
      <c r="AB507"/>
    </row>
    <row r="508" spans="1:28" s="213" customFormat="1" hidden="1" outlineLevel="1" x14ac:dyDescent="0.25">
      <c r="A508" s="291">
        <v>41943</v>
      </c>
      <c r="B508" s="292">
        <v>39</v>
      </c>
      <c r="C508" s="293" t="s">
        <v>1194</v>
      </c>
      <c r="D508" s="293"/>
      <c r="E508" s="293" t="s">
        <v>1195</v>
      </c>
      <c r="F508" s="293" t="s">
        <v>769</v>
      </c>
      <c r="G508" s="294">
        <f t="shared" si="30"/>
        <v>39</v>
      </c>
      <c r="H508" s="295">
        <f t="shared" si="37"/>
        <v>36660.239999999998</v>
      </c>
      <c r="I508" s="211"/>
      <c r="J508" s="212"/>
      <c r="K508" s="231"/>
      <c r="L508" s="249"/>
      <c r="M508" s="249"/>
      <c r="N508" s="249"/>
      <c r="O508" s="213">
        <f t="shared" si="38"/>
        <v>39</v>
      </c>
      <c r="Z508"/>
      <c r="AA508"/>
      <c r="AB508"/>
    </row>
    <row r="509" spans="1:28" s="213" customFormat="1" hidden="1" outlineLevel="1" x14ac:dyDescent="0.25">
      <c r="A509" s="291">
        <v>41943</v>
      </c>
      <c r="B509" s="292">
        <v>26</v>
      </c>
      <c r="C509" s="293" t="s">
        <v>1196</v>
      </c>
      <c r="D509" s="293"/>
      <c r="E509" s="293" t="s">
        <v>1197</v>
      </c>
      <c r="F509" s="293" t="s">
        <v>769</v>
      </c>
      <c r="G509" s="294">
        <f t="shared" si="30"/>
        <v>26</v>
      </c>
      <c r="H509" s="295">
        <f t="shared" si="37"/>
        <v>36686.239999999998</v>
      </c>
      <c r="I509" s="211"/>
      <c r="J509" s="212"/>
      <c r="K509" s="231"/>
      <c r="L509" s="249"/>
      <c r="M509" s="249"/>
      <c r="N509" s="249"/>
      <c r="O509" s="213">
        <f t="shared" si="38"/>
        <v>26</v>
      </c>
      <c r="Z509"/>
      <c r="AA509"/>
      <c r="AB509"/>
    </row>
    <row r="510" spans="1:28" s="213" customFormat="1" hidden="1" outlineLevel="1" x14ac:dyDescent="0.25">
      <c r="A510" s="291">
        <v>41943</v>
      </c>
      <c r="B510" s="292">
        <v>138</v>
      </c>
      <c r="C510" s="293" t="s">
        <v>1198</v>
      </c>
      <c r="D510" s="293"/>
      <c r="E510" s="293" t="s">
        <v>1199</v>
      </c>
      <c r="F510" s="293" t="s">
        <v>769</v>
      </c>
      <c r="G510" s="294">
        <f t="shared" si="30"/>
        <v>138</v>
      </c>
      <c r="H510" s="295">
        <f t="shared" si="37"/>
        <v>36824.239999999998</v>
      </c>
      <c r="I510" s="211"/>
      <c r="J510" s="212"/>
      <c r="K510" s="231"/>
      <c r="L510" s="249"/>
      <c r="M510" s="249"/>
      <c r="N510" s="249"/>
      <c r="O510" s="213">
        <f t="shared" si="38"/>
        <v>138</v>
      </c>
      <c r="Z510"/>
      <c r="AA510"/>
      <c r="AB510"/>
    </row>
    <row r="511" spans="1:28" s="213" customFormat="1" hidden="1" outlineLevel="1" x14ac:dyDescent="0.25">
      <c r="A511" s="291">
        <v>41943</v>
      </c>
      <c r="B511" s="292">
        <v>13</v>
      </c>
      <c r="C511" s="293" t="s">
        <v>1200</v>
      </c>
      <c r="D511" s="293"/>
      <c r="E511" s="293" t="s">
        <v>1201</v>
      </c>
      <c r="F511" s="293" t="s">
        <v>769</v>
      </c>
      <c r="G511" s="294">
        <f t="shared" si="30"/>
        <v>13</v>
      </c>
      <c r="H511" s="295">
        <f t="shared" si="37"/>
        <v>36837.24</v>
      </c>
      <c r="I511" s="211"/>
      <c r="J511" s="212"/>
      <c r="K511" s="231"/>
      <c r="L511" s="249"/>
      <c r="M511" s="249"/>
      <c r="N511" s="249"/>
      <c r="O511" s="213">
        <f t="shared" si="38"/>
        <v>13</v>
      </c>
      <c r="Z511"/>
      <c r="AA511"/>
      <c r="AB511"/>
    </row>
    <row r="512" spans="1:28" s="213" customFormat="1" hidden="1" outlineLevel="1" x14ac:dyDescent="0.25">
      <c r="A512" s="291">
        <v>41943</v>
      </c>
      <c r="B512" s="292">
        <v>14</v>
      </c>
      <c r="C512" s="293" t="s">
        <v>1202</v>
      </c>
      <c r="D512" s="293"/>
      <c r="E512" s="293" t="s">
        <v>1203</v>
      </c>
      <c r="F512" s="293" t="s">
        <v>769</v>
      </c>
      <c r="G512" s="294">
        <f t="shared" si="30"/>
        <v>14</v>
      </c>
      <c r="H512" s="295">
        <f t="shared" si="37"/>
        <v>36851.24</v>
      </c>
      <c r="I512" s="211"/>
      <c r="J512" s="212"/>
      <c r="K512" s="231"/>
      <c r="L512" s="249"/>
      <c r="M512" s="249"/>
      <c r="N512" s="249"/>
      <c r="O512" s="213">
        <f t="shared" si="38"/>
        <v>14</v>
      </c>
      <c r="Z512"/>
      <c r="AA512"/>
      <c r="AB512"/>
    </row>
    <row r="513" spans="1:28" s="213" customFormat="1" hidden="1" outlineLevel="1" x14ac:dyDescent="0.25">
      <c r="A513" s="291">
        <v>41943</v>
      </c>
      <c r="B513" s="292">
        <v>13</v>
      </c>
      <c r="C513" s="293" t="s">
        <v>1204</v>
      </c>
      <c r="D513" s="293"/>
      <c r="E513" s="293" t="s">
        <v>1205</v>
      </c>
      <c r="F513" s="293" t="s">
        <v>769</v>
      </c>
      <c r="G513" s="294">
        <f t="shared" si="30"/>
        <v>13</v>
      </c>
      <c r="H513" s="295">
        <f t="shared" si="37"/>
        <v>36864.239999999998</v>
      </c>
      <c r="I513" s="211"/>
      <c r="J513" s="212"/>
      <c r="K513" s="231"/>
      <c r="L513" s="249"/>
      <c r="M513" s="249"/>
      <c r="N513" s="249"/>
      <c r="O513" s="213">
        <f t="shared" si="38"/>
        <v>13</v>
      </c>
      <c r="Z513"/>
      <c r="AA513"/>
      <c r="AB513"/>
    </row>
    <row r="514" spans="1:28" s="213" customFormat="1" hidden="1" outlineLevel="1" x14ac:dyDescent="0.25">
      <c r="A514" s="291">
        <v>41943</v>
      </c>
      <c r="B514" s="292">
        <v>26</v>
      </c>
      <c r="C514" s="293" t="s">
        <v>1206</v>
      </c>
      <c r="D514" s="293"/>
      <c r="E514" s="293" t="s">
        <v>1207</v>
      </c>
      <c r="F514" s="293" t="s">
        <v>769</v>
      </c>
      <c r="G514" s="294">
        <f t="shared" si="30"/>
        <v>26</v>
      </c>
      <c r="H514" s="295">
        <f t="shared" si="37"/>
        <v>36890.239999999998</v>
      </c>
      <c r="I514" s="211"/>
      <c r="J514" s="212"/>
      <c r="K514" s="231"/>
      <c r="L514" s="249"/>
      <c r="M514" s="249"/>
      <c r="N514" s="249"/>
      <c r="O514" s="213">
        <f t="shared" si="38"/>
        <v>26</v>
      </c>
      <c r="Z514"/>
      <c r="AA514"/>
      <c r="AB514"/>
    </row>
    <row r="515" spans="1:28" s="213" customFormat="1" hidden="1" outlineLevel="1" x14ac:dyDescent="0.25">
      <c r="A515" s="291">
        <v>41943</v>
      </c>
      <c r="B515" s="292">
        <v>26</v>
      </c>
      <c r="C515" s="293" t="s">
        <v>1208</v>
      </c>
      <c r="D515" s="293"/>
      <c r="E515" s="293" t="s">
        <v>1209</v>
      </c>
      <c r="F515" s="293" t="s">
        <v>769</v>
      </c>
      <c r="G515" s="294">
        <f t="shared" si="30"/>
        <v>26</v>
      </c>
      <c r="H515" s="295">
        <f t="shared" si="37"/>
        <v>36916.239999999998</v>
      </c>
      <c r="I515" s="211"/>
      <c r="J515" s="212"/>
      <c r="K515" s="231"/>
      <c r="L515" s="249"/>
      <c r="M515" s="249"/>
      <c r="N515" s="249"/>
      <c r="O515" s="213">
        <f t="shared" si="38"/>
        <v>26</v>
      </c>
      <c r="Z515"/>
      <c r="AA515"/>
      <c r="AB515"/>
    </row>
    <row r="516" spans="1:28" s="213" customFormat="1" hidden="1" outlineLevel="1" x14ac:dyDescent="0.25">
      <c r="A516" s="291">
        <v>41943</v>
      </c>
      <c r="B516" s="292">
        <v>13</v>
      </c>
      <c r="C516" s="293" t="s">
        <v>1210</v>
      </c>
      <c r="D516" s="293"/>
      <c r="E516" s="293" t="s">
        <v>1211</v>
      </c>
      <c r="F516" s="293" t="s">
        <v>769</v>
      </c>
      <c r="G516" s="294">
        <f t="shared" si="30"/>
        <v>13</v>
      </c>
      <c r="H516" s="295">
        <f t="shared" si="37"/>
        <v>36929.24</v>
      </c>
      <c r="I516" s="211"/>
      <c r="J516" s="212"/>
      <c r="K516" s="231"/>
      <c r="L516" s="249"/>
      <c r="M516" s="249"/>
      <c r="N516" s="249"/>
      <c r="O516" s="213">
        <f t="shared" si="38"/>
        <v>13</v>
      </c>
      <c r="Z516"/>
      <c r="AA516"/>
      <c r="AB516"/>
    </row>
    <row r="517" spans="1:28" s="213" customFormat="1" hidden="1" outlineLevel="1" x14ac:dyDescent="0.25">
      <c r="A517" s="291">
        <v>41943</v>
      </c>
      <c r="B517" s="292">
        <v>26</v>
      </c>
      <c r="C517" s="293" t="s">
        <v>1212</v>
      </c>
      <c r="D517" s="293"/>
      <c r="E517" s="293" t="s">
        <v>1213</v>
      </c>
      <c r="F517" s="293" t="s">
        <v>769</v>
      </c>
      <c r="G517" s="294">
        <f t="shared" si="30"/>
        <v>26</v>
      </c>
      <c r="H517" s="295">
        <f t="shared" si="37"/>
        <v>36955.24</v>
      </c>
      <c r="I517" s="211"/>
      <c r="J517" s="212"/>
      <c r="K517" s="231"/>
      <c r="L517" s="249"/>
      <c r="M517" s="249"/>
      <c r="N517" s="249"/>
      <c r="O517" s="213">
        <f t="shared" si="38"/>
        <v>26</v>
      </c>
      <c r="Z517"/>
      <c r="AA517"/>
      <c r="AB517"/>
    </row>
    <row r="518" spans="1:28" s="213" customFormat="1" hidden="1" outlineLevel="1" x14ac:dyDescent="0.25">
      <c r="A518" s="291">
        <v>41943</v>
      </c>
      <c r="B518" s="292">
        <v>16</v>
      </c>
      <c r="C518" s="293" t="s">
        <v>1214</v>
      </c>
      <c r="D518" s="293"/>
      <c r="E518" s="293" t="s">
        <v>1215</v>
      </c>
      <c r="F518" s="293" t="s">
        <v>769</v>
      </c>
      <c r="G518" s="294">
        <f t="shared" si="30"/>
        <v>16</v>
      </c>
      <c r="H518" s="295">
        <f t="shared" si="37"/>
        <v>36971.24</v>
      </c>
      <c r="I518" s="211"/>
      <c r="J518" s="212"/>
      <c r="K518" s="231"/>
      <c r="L518" s="249"/>
      <c r="M518" s="249"/>
      <c r="N518" s="249"/>
      <c r="O518" s="213">
        <f t="shared" si="38"/>
        <v>16</v>
      </c>
      <c r="Z518"/>
      <c r="AA518"/>
      <c r="AB518"/>
    </row>
    <row r="519" spans="1:28" s="213" customFormat="1" hidden="1" outlineLevel="1" x14ac:dyDescent="0.25">
      <c r="A519" s="291">
        <v>41943</v>
      </c>
      <c r="B519" s="292">
        <v>42</v>
      </c>
      <c r="C519" s="293" t="s">
        <v>1216</v>
      </c>
      <c r="D519" s="293"/>
      <c r="E519" s="293" t="s">
        <v>1217</v>
      </c>
      <c r="F519" s="293" t="s">
        <v>769</v>
      </c>
      <c r="G519" s="294">
        <f t="shared" si="30"/>
        <v>42</v>
      </c>
      <c r="H519" s="295">
        <f t="shared" si="37"/>
        <v>37013.24</v>
      </c>
      <c r="I519" s="211"/>
      <c r="J519" s="212"/>
      <c r="K519" s="231"/>
      <c r="L519" s="249"/>
      <c r="M519" s="249"/>
      <c r="N519" s="249"/>
      <c r="O519" s="213">
        <f t="shared" si="38"/>
        <v>42</v>
      </c>
      <c r="Z519"/>
      <c r="AA519"/>
      <c r="AB519"/>
    </row>
    <row r="520" spans="1:28" s="213" customFormat="1" hidden="1" outlineLevel="1" x14ac:dyDescent="0.25">
      <c r="A520" s="291">
        <v>41943</v>
      </c>
      <c r="B520" s="292">
        <v>101</v>
      </c>
      <c r="C520" s="293" t="s">
        <v>948</v>
      </c>
      <c r="D520" s="293"/>
      <c r="E520" s="293" t="s">
        <v>1218</v>
      </c>
      <c r="F520" s="293" t="s">
        <v>1219</v>
      </c>
      <c r="G520" s="294">
        <f t="shared" si="30"/>
        <v>101</v>
      </c>
      <c r="H520" s="295">
        <f t="shared" si="37"/>
        <v>37114.239999999998</v>
      </c>
      <c r="I520" s="211"/>
      <c r="J520" s="212"/>
      <c r="K520" s="231"/>
      <c r="L520" s="249"/>
      <c r="M520" s="249"/>
      <c r="N520" s="249"/>
      <c r="O520" s="213">
        <f t="shared" si="38"/>
        <v>101</v>
      </c>
      <c r="Z520"/>
      <c r="AA520"/>
      <c r="AB520"/>
    </row>
    <row r="521" spans="1:28" s="213" customFormat="1" hidden="1" outlineLevel="1" x14ac:dyDescent="0.25">
      <c r="A521" s="291">
        <v>41943</v>
      </c>
      <c r="B521" s="292">
        <v>66</v>
      </c>
      <c r="C521" s="293" t="s">
        <v>1220</v>
      </c>
      <c r="D521" s="293"/>
      <c r="E521" s="293" t="s">
        <v>1221</v>
      </c>
      <c r="F521" s="293" t="s">
        <v>1222</v>
      </c>
      <c r="G521" s="294">
        <f t="shared" si="30"/>
        <v>66</v>
      </c>
      <c r="H521" s="295">
        <f t="shared" si="37"/>
        <v>37180.239999999998</v>
      </c>
      <c r="I521" s="211"/>
      <c r="J521" s="212"/>
      <c r="K521" s="231"/>
      <c r="L521" s="249"/>
      <c r="M521" s="249"/>
      <c r="N521" s="249"/>
      <c r="O521" s="213">
        <f t="shared" si="38"/>
        <v>66</v>
      </c>
      <c r="Z521"/>
      <c r="AA521"/>
      <c r="AB521"/>
    </row>
    <row r="522" spans="1:28" s="213" customFormat="1" hidden="1" outlineLevel="1" x14ac:dyDescent="0.25">
      <c r="A522" s="291">
        <v>41943</v>
      </c>
      <c r="B522" s="292">
        <v>26</v>
      </c>
      <c r="C522" s="293" t="s">
        <v>1223</v>
      </c>
      <c r="D522" s="293" t="s">
        <v>1224</v>
      </c>
      <c r="E522" s="293"/>
      <c r="F522" s="293" t="s">
        <v>1225</v>
      </c>
      <c r="G522" s="294">
        <f t="shared" si="30"/>
        <v>26</v>
      </c>
      <c r="H522" s="295">
        <f t="shared" si="37"/>
        <v>37206.239999999998</v>
      </c>
      <c r="I522" s="211"/>
      <c r="J522" s="212"/>
      <c r="K522" s="231"/>
      <c r="L522" s="249"/>
      <c r="M522" s="249"/>
      <c r="N522" s="249"/>
      <c r="O522" s="213">
        <f t="shared" si="38"/>
        <v>26</v>
      </c>
      <c r="Z522"/>
      <c r="AA522"/>
      <c r="AB522"/>
    </row>
    <row r="523" spans="1:28" s="213" customFormat="1" hidden="1" outlineLevel="1" x14ac:dyDescent="0.25">
      <c r="A523" s="291">
        <v>41943</v>
      </c>
      <c r="B523" s="292">
        <v>13</v>
      </c>
      <c r="C523" s="293" t="s">
        <v>756</v>
      </c>
      <c r="D523" s="293" t="s">
        <v>1165</v>
      </c>
      <c r="E523" s="293" t="s">
        <v>1226</v>
      </c>
      <c r="F523" s="293" t="s">
        <v>1227</v>
      </c>
      <c r="G523" s="294">
        <f t="shared" si="30"/>
        <v>13</v>
      </c>
      <c r="H523" s="295">
        <f t="shared" si="37"/>
        <v>37219.24</v>
      </c>
      <c r="I523" s="211"/>
      <c r="J523" s="212"/>
      <c r="K523" s="231"/>
      <c r="L523" s="249"/>
      <c r="M523" s="249"/>
      <c r="N523" s="249"/>
      <c r="O523" s="213">
        <f t="shared" si="38"/>
        <v>13</v>
      </c>
      <c r="Z523"/>
      <c r="AA523"/>
      <c r="AB523"/>
    </row>
    <row r="524" spans="1:28" s="213" customFormat="1" hidden="1" outlineLevel="1" x14ac:dyDescent="0.25">
      <c r="A524" s="291">
        <v>41943</v>
      </c>
      <c r="B524" s="292">
        <v>54</v>
      </c>
      <c r="C524" s="293" t="s">
        <v>882</v>
      </c>
      <c r="D524" s="293"/>
      <c r="E524" s="293"/>
      <c r="F524" s="293" t="s">
        <v>1228</v>
      </c>
      <c r="G524" s="294">
        <f t="shared" si="30"/>
        <v>54</v>
      </c>
      <c r="H524" s="295">
        <f t="shared" si="37"/>
        <v>37273.24</v>
      </c>
      <c r="I524" s="211"/>
      <c r="J524" s="212"/>
      <c r="K524" s="231"/>
      <c r="L524" s="249"/>
      <c r="M524" s="249"/>
      <c r="N524" s="249"/>
      <c r="O524" s="213">
        <f t="shared" si="38"/>
        <v>54</v>
      </c>
      <c r="Z524"/>
      <c r="AA524"/>
      <c r="AB524"/>
    </row>
    <row r="525" spans="1:28" s="213" customFormat="1" hidden="1" outlineLevel="1" x14ac:dyDescent="0.25">
      <c r="A525" s="291">
        <v>41943</v>
      </c>
      <c r="B525" s="292">
        <v>56</v>
      </c>
      <c r="C525" s="293" t="s">
        <v>918</v>
      </c>
      <c r="D525" s="293"/>
      <c r="E525" s="293" t="s">
        <v>1229</v>
      </c>
      <c r="F525" s="293" t="s">
        <v>1230</v>
      </c>
      <c r="G525" s="294">
        <f t="shared" si="30"/>
        <v>56</v>
      </c>
      <c r="H525" s="295">
        <f t="shared" si="37"/>
        <v>37329.24</v>
      </c>
      <c r="I525" s="211"/>
      <c r="J525" s="212"/>
      <c r="K525" s="231"/>
      <c r="L525" s="249"/>
      <c r="M525" s="249"/>
      <c r="N525" s="249"/>
      <c r="O525" s="213">
        <f t="shared" si="38"/>
        <v>56</v>
      </c>
      <c r="Z525"/>
      <c r="AA525"/>
      <c r="AB525"/>
    </row>
    <row r="526" spans="1:28" s="213" customFormat="1" hidden="1" outlineLevel="1" x14ac:dyDescent="0.25">
      <c r="A526" s="291">
        <v>41943</v>
      </c>
      <c r="B526" s="292">
        <v>13</v>
      </c>
      <c r="C526" s="293" t="s">
        <v>1231</v>
      </c>
      <c r="D526" s="293" t="s">
        <v>1232</v>
      </c>
      <c r="E526" s="293" t="s">
        <v>1233</v>
      </c>
      <c r="F526" s="293" t="s">
        <v>1234</v>
      </c>
      <c r="G526" s="294">
        <f t="shared" si="30"/>
        <v>13</v>
      </c>
      <c r="H526" s="295">
        <f t="shared" ref="H526:H589" si="39">H525+B526</f>
        <v>37342.239999999998</v>
      </c>
      <c r="I526" s="211"/>
      <c r="J526" s="212"/>
      <c r="K526" s="231"/>
      <c r="L526" s="249"/>
      <c r="M526" s="249"/>
      <c r="N526" s="249"/>
      <c r="O526" s="213">
        <f t="shared" si="38"/>
        <v>13</v>
      </c>
      <c r="Z526"/>
      <c r="AA526"/>
      <c r="AB526"/>
    </row>
    <row r="527" spans="1:28" s="213" customFormat="1" hidden="1" outlineLevel="1" x14ac:dyDescent="0.25">
      <c r="A527" s="291">
        <v>41943</v>
      </c>
      <c r="B527" s="292">
        <v>14</v>
      </c>
      <c r="C527" s="293" t="s">
        <v>1235</v>
      </c>
      <c r="D527" s="293" t="s">
        <v>1236</v>
      </c>
      <c r="E527" s="293" t="s">
        <v>1090</v>
      </c>
      <c r="F527" s="293" t="s">
        <v>1237</v>
      </c>
      <c r="G527" s="294">
        <f t="shared" si="30"/>
        <v>14</v>
      </c>
      <c r="H527" s="295">
        <f t="shared" si="39"/>
        <v>37356.239999999998</v>
      </c>
      <c r="I527" s="211"/>
      <c r="J527" s="212"/>
      <c r="K527" s="231"/>
      <c r="L527" s="249"/>
      <c r="M527" s="249"/>
      <c r="N527" s="249"/>
      <c r="O527" s="213">
        <f t="shared" ref="O527:O569" si="40">G527</f>
        <v>14</v>
      </c>
      <c r="Z527"/>
      <c r="AA527"/>
      <c r="AB527"/>
    </row>
    <row r="528" spans="1:28" s="213" customFormat="1" hidden="1" outlineLevel="1" x14ac:dyDescent="0.25">
      <c r="A528" s="291">
        <v>41943</v>
      </c>
      <c r="B528" s="292">
        <v>16</v>
      </c>
      <c r="C528" s="293" t="s">
        <v>1231</v>
      </c>
      <c r="D528" s="293" t="s">
        <v>1238</v>
      </c>
      <c r="E528" s="293" t="s">
        <v>1239</v>
      </c>
      <c r="F528" s="293" t="s">
        <v>1234</v>
      </c>
      <c r="G528" s="294">
        <f t="shared" si="30"/>
        <v>16</v>
      </c>
      <c r="H528" s="295">
        <f t="shared" si="39"/>
        <v>37372.239999999998</v>
      </c>
      <c r="I528" s="211"/>
      <c r="J528" s="212"/>
      <c r="K528" s="231"/>
      <c r="L528" s="249"/>
      <c r="M528" s="249"/>
      <c r="N528" s="249"/>
      <c r="O528" s="213">
        <f t="shared" si="40"/>
        <v>16</v>
      </c>
      <c r="Z528"/>
      <c r="AA528"/>
      <c r="AB528"/>
    </row>
    <row r="529" spans="1:28" s="213" customFormat="1" hidden="1" outlineLevel="1" x14ac:dyDescent="0.25">
      <c r="A529" s="291">
        <v>41944</v>
      </c>
      <c r="B529" s="292">
        <v>12.5</v>
      </c>
      <c r="C529" s="293" t="s">
        <v>1240</v>
      </c>
      <c r="D529" s="293"/>
      <c r="E529" s="293" t="s">
        <v>1241</v>
      </c>
      <c r="F529" s="293" t="s">
        <v>769</v>
      </c>
      <c r="G529" s="294">
        <f t="shared" si="30"/>
        <v>12.5</v>
      </c>
      <c r="H529" s="295">
        <f t="shared" si="39"/>
        <v>37384.74</v>
      </c>
      <c r="I529" s="211"/>
      <c r="J529" s="212"/>
      <c r="K529" s="231"/>
      <c r="L529" s="249"/>
      <c r="M529" s="249"/>
      <c r="N529" s="249"/>
      <c r="O529" s="213">
        <f t="shared" si="40"/>
        <v>12.5</v>
      </c>
      <c r="Z529"/>
      <c r="AA529"/>
      <c r="AB529"/>
    </row>
    <row r="530" spans="1:28" s="213" customFormat="1" hidden="1" outlineLevel="1" x14ac:dyDescent="0.25">
      <c r="A530" s="291">
        <v>41944</v>
      </c>
      <c r="B530" s="292">
        <v>12.5</v>
      </c>
      <c r="C530" s="293" t="s">
        <v>1242</v>
      </c>
      <c r="D530" s="293"/>
      <c r="E530" s="293" t="s">
        <v>1243</v>
      </c>
      <c r="F530" s="293" t="s">
        <v>769</v>
      </c>
      <c r="G530" s="294">
        <f t="shared" si="30"/>
        <v>12.5</v>
      </c>
      <c r="H530" s="295">
        <f t="shared" si="39"/>
        <v>37397.24</v>
      </c>
      <c r="I530" s="211"/>
      <c r="J530" s="212"/>
      <c r="K530" s="231"/>
      <c r="L530" s="249"/>
      <c r="M530" s="249"/>
      <c r="N530" s="249"/>
      <c r="O530" s="213">
        <f t="shared" si="40"/>
        <v>12.5</v>
      </c>
      <c r="Z530"/>
      <c r="AA530"/>
      <c r="AB530"/>
    </row>
    <row r="531" spans="1:28" s="213" customFormat="1" hidden="1" outlineLevel="1" x14ac:dyDescent="0.25">
      <c r="A531" s="291">
        <v>41944</v>
      </c>
      <c r="B531" s="292">
        <v>13</v>
      </c>
      <c r="C531" s="293" t="s">
        <v>1244</v>
      </c>
      <c r="D531" s="293"/>
      <c r="E531" s="293" t="s">
        <v>1245</v>
      </c>
      <c r="F531" s="293" t="s">
        <v>769</v>
      </c>
      <c r="G531" s="294">
        <f t="shared" si="30"/>
        <v>13</v>
      </c>
      <c r="H531" s="295">
        <f t="shared" si="39"/>
        <v>37410.239999999998</v>
      </c>
      <c r="I531" s="211"/>
      <c r="J531" s="212"/>
      <c r="K531" s="231"/>
      <c r="L531" s="249"/>
      <c r="M531" s="249"/>
      <c r="N531" s="249"/>
      <c r="O531" s="213">
        <f t="shared" si="40"/>
        <v>13</v>
      </c>
      <c r="Z531"/>
      <c r="AA531"/>
      <c r="AB531"/>
    </row>
    <row r="532" spans="1:28" s="213" customFormat="1" hidden="1" outlineLevel="1" x14ac:dyDescent="0.25">
      <c r="A532" s="291">
        <v>41944</v>
      </c>
      <c r="B532" s="292">
        <v>90</v>
      </c>
      <c r="C532" s="293" t="s">
        <v>1246</v>
      </c>
      <c r="D532" s="293"/>
      <c r="E532" s="293" t="s">
        <v>1247</v>
      </c>
      <c r="F532" s="293" t="s">
        <v>769</v>
      </c>
      <c r="G532" s="294">
        <f t="shared" si="30"/>
        <v>90</v>
      </c>
      <c r="H532" s="295">
        <f t="shared" si="39"/>
        <v>37500.239999999998</v>
      </c>
      <c r="I532" s="211"/>
      <c r="J532" s="212"/>
      <c r="K532" s="231"/>
      <c r="L532" s="249"/>
      <c r="M532" s="249"/>
      <c r="N532" s="249"/>
      <c r="O532" s="213">
        <f t="shared" si="40"/>
        <v>90</v>
      </c>
      <c r="Z532"/>
      <c r="AA532"/>
      <c r="AB532"/>
    </row>
    <row r="533" spans="1:28" s="213" customFormat="1" hidden="1" outlineLevel="1" x14ac:dyDescent="0.25">
      <c r="A533" s="291">
        <v>41944</v>
      </c>
      <c r="B533" s="292">
        <v>18</v>
      </c>
      <c r="C533" s="293" t="s">
        <v>1248</v>
      </c>
      <c r="D533" s="293"/>
      <c r="E533" s="293" t="s">
        <v>1249</v>
      </c>
      <c r="F533" s="293" t="s">
        <v>769</v>
      </c>
      <c r="G533" s="294">
        <f t="shared" si="30"/>
        <v>18</v>
      </c>
      <c r="H533" s="295">
        <f t="shared" si="39"/>
        <v>37518.239999999998</v>
      </c>
      <c r="I533" s="211"/>
      <c r="J533" s="212"/>
      <c r="K533" s="231"/>
      <c r="L533" s="249"/>
      <c r="M533" s="249"/>
      <c r="N533" s="249"/>
      <c r="O533" s="213">
        <f t="shared" si="40"/>
        <v>18</v>
      </c>
      <c r="Z533"/>
      <c r="AA533"/>
      <c r="AB533"/>
    </row>
    <row r="534" spans="1:28" s="213" customFormat="1" hidden="1" outlineLevel="1" x14ac:dyDescent="0.25">
      <c r="A534" s="291">
        <v>41944</v>
      </c>
      <c r="B534" s="292">
        <v>13</v>
      </c>
      <c r="C534" s="293" t="s">
        <v>1250</v>
      </c>
      <c r="D534" s="293"/>
      <c r="E534" s="293" t="s">
        <v>1251</v>
      </c>
      <c r="F534" s="293" t="s">
        <v>769</v>
      </c>
      <c r="G534" s="294">
        <f t="shared" si="30"/>
        <v>13</v>
      </c>
      <c r="H534" s="295">
        <f t="shared" si="39"/>
        <v>37531.24</v>
      </c>
      <c r="I534" s="211"/>
      <c r="J534" s="212"/>
      <c r="K534" s="231"/>
      <c r="L534" s="249"/>
      <c r="M534" s="249"/>
      <c r="N534" s="249"/>
      <c r="O534" s="213">
        <f t="shared" si="40"/>
        <v>13</v>
      </c>
      <c r="Z534"/>
      <c r="AA534"/>
      <c r="AB534"/>
    </row>
    <row r="535" spans="1:28" s="213" customFormat="1" hidden="1" outlineLevel="1" x14ac:dyDescent="0.25">
      <c r="A535" s="291">
        <v>41944</v>
      </c>
      <c r="B535" s="292">
        <v>13</v>
      </c>
      <c r="C535" s="293" t="s">
        <v>1252</v>
      </c>
      <c r="D535" s="293"/>
      <c r="E535" s="293" t="s">
        <v>1253</v>
      </c>
      <c r="F535" s="293" t="s">
        <v>769</v>
      </c>
      <c r="G535" s="294">
        <f t="shared" si="30"/>
        <v>13</v>
      </c>
      <c r="H535" s="295">
        <f t="shared" si="39"/>
        <v>37544.239999999998</v>
      </c>
      <c r="I535" s="211"/>
      <c r="J535" s="212"/>
      <c r="K535" s="231"/>
      <c r="L535" s="249"/>
      <c r="M535" s="249"/>
      <c r="N535" s="249"/>
      <c r="O535" s="213">
        <f t="shared" si="40"/>
        <v>13</v>
      </c>
      <c r="Z535"/>
      <c r="AA535"/>
      <c r="AB535"/>
    </row>
    <row r="536" spans="1:28" s="213" customFormat="1" hidden="1" outlineLevel="1" x14ac:dyDescent="0.25">
      <c r="A536" s="291">
        <v>41944</v>
      </c>
      <c r="B536" s="292">
        <v>31</v>
      </c>
      <c r="C536" s="293" t="s">
        <v>1254</v>
      </c>
      <c r="D536" s="293"/>
      <c r="E536" s="293" t="s">
        <v>1255</v>
      </c>
      <c r="F536" s="293" t="s">
        <v>769</v>
      </c>
      <c r="G536" s="294">
        <f t="shared" si="30"/>
        <v>31</v>
      </c>
      <c r="H536" s="295">
        <f t="shared" si="39"/>
        <v>37575.24</v>
      </c>
      <c r="I536" s="211"/>
      <c r="J536" s="212"/>
      <c r="K536" s="231"/>
      <c r="L536" s="249"/>
      <c r="M536" s="249"/>
      <c r="N536" s="249"/>
      <c r="O536" s="213">
        <f t="shared" si="40"/>
        <v>31</v>
      </c>
      <c r="Z536"/>
      <c r="AA536"/>
      <c r="AB536"/>
    </row>
    <row r="537" spans="1:28" s="213" customFormat="1" hidden="1" outlineLevel="1" x14ac:dyDescent="0.25">
      <c r="A537" s="291">
        <v>41944</v>
      </c>
      <c r="B537" s="292">
        <v>41</v>
      </c>
      <c r="C537" s="293" t="s">
        <v>1256</v>
      </c>
      <c r="D537" s="293"/>
      <c r="E537" s="293" t="s">
        <v>1257</v>
      </c>
      <c r="F537" s="293" t="s">
        <v>769</v>
      </c>
      <c r="G537" s="294">
        <f t="shared" si="30"/>
        <v>41</v>
      </c>
      <c r="H537" s="295">
        <f t="shared" si="39"/>
        <v>37616.239999999998</v>
      </c>
      <c r="I537" s="211"/>
      <c r="J537" s="212"/>
      <c r="K537" s="231"/>
      <c r="L537" s="249"/>
      <c r="M537" s="249"/>
      <c r="N537" s="249"/>
      <c r="O537" s="213">
        <f t="shared" si="40"/>
        <v>41</v>
      </c>
      <c r="Z537"/>
      <c r="AA537"/>
      <c r="AB537"/>
    </row>
    <row r="538" spans="1:28" s="213" customFormat="1" hidden="1" outlineLevel="1" x14ac:dyDescent="0.25">
      <c r="A538" s="291">
        <v>41944</v>
      </c>
      <c r="B538" s="292">
        <v>78</v>
      </c>
      <c r="C538" s="293" t="s">
        <v>1258</v>
      </c>
      <c r="D538" s="293"/>
      <c r="E538" s="293" t="s">
        <v>1259</v>
      </c>
      <c r="F538" s="293" t="s">
        <v>769</v>
      </c>
      <c r="G538" s="294">
        <f t="shared" si="30"/>
        <v>78</v>
      </c>
      <c r="H538" s="295">
        <f t="shared" si="39"/>
        <v>37694.239999999998</v>
      </c>
      <c r="I538" s="211"/>
      <c r="J538" s="212"/>
      <c r="K538" s="231"/>
      <c r="L538" s="249"/>
      <c r="M538" s="249"/>
      <c r="N538" s="249"/>
      <c r="O538" s="213">
        <f t="shared" si="40"/>
        <v>78</v>
      </c>
      <c r="Z538"/>
      <c r="AA538"/>
      <c r="AB538"/>
    </row>
    <row r="539" spans="1:28" s="213" customFormat="1" hidden="1" outlineLevel="1" x14ac:dyDescent="0.25">
      <c r="A539" s="291">
        <v>41944</v>
      </c>
      <c r="B539" s="292">
        <v>40</v>
      </c>
      <c r="C539" s="293" t="s">
        <v>1260</v>
      </c>
      <c r="D539" s="293"/>
      <c r="E539" s="293" t="s">
        <v>1261</v>
      </c>
      <c r="F539" s="293" t="s">
        <v>769</v>
      </c>
      <c r="G539" s="294">
        <f t="shared" si="30"/>
        <v>40</v>
      </c>
      <c r="H539" s="295">
        <f t="shared" si="39"/>
        <v>37734.239999999998</v>
      </c>
      <c r="I539" s="211"/>
      <c r="J539" s="212"/>
      <c r="K539" s="231"/>
      <c r="L539" s="249"/>
      <c r="M539" s="249"/>
      <c r="N539" s="249"/>
      <c r="O539" s="213">
        <f t="shared" si="40"/>
        <v>40</v>
      </c>
      <c r="Z539"/>
      <c r="AA539"/>
      <c r="AB539"/>
    </row>
    <row r="540" spans="1:28" s="213" customFormat="1" hidden="1" outlineLevel="1" x14ac:dyDescent="0.25">
      <c r="A540" s="291">
        <v>41944</v>
      </c>
      <c r="B540" s="292">
        <v>26</v>
      </c>
      <c r="C540" s="293" t="s">
        <v>1262</v>
      </c>
      <c r="D540" s="293"/>
      <c r="E540" s="293" t="s">
        <v>1263</v>
      </c>
      <c r="F540" s="293" t="s">
        <v>769</v>
      </c>
      <c r="G540" s="294">
        <f t="shared" si="30"/>
        <v>26</v>
      </c>
      <c r="H540" s="295">
        <f t="shared" si="39"/>
        <v>37760.239999999998</v>
      </c>
      <c r="I540" s="211"/>
      <c r="J540" s="212"/>
      <c r="K540" s="231"/>
      <c r="L540" s="249"/>
      <c r="M540" s="249"/>
      <c r="N540" s="249"/>
      <c r="O540" s="213">
        <f t="shared" si="40"/>
        <v>26</v>
      </c>
      <c r="Z540"/>
      <c r="AA540"/>
      <c r="AB540"/>
    </row>
    <row r="541" spans="1:28" s="213" customFormat="1" hidden="1" outlineLevel="1" x14ac:dyDescent="0.25">
      <c r="A541" s="291">
        <v>41944</v>
      </c>
      <c r="B541" s="292">
        <v>57</v>
      </c>
      <c r="C541" s="293" t="s">
        <v>1264</v>
      </c>
      <c r="D541" s="293"/>
      <c r="E541" s="293" t="s">
        <v>1265</v>
      </c>
      <c r="F541" s="293" t="s">
        <v>769</v>
      </c>
      <c r="G541" s="294">
        <f t="shared" si="30"/>
        <v>57</v>
      </c>
      <c r="H541" s="295">
        <f t="shared" si="39"/>
        <v>37817.24</v>
      </c>
      <c r="I541" s="211"/>
      <c r="J541" s="212"/>
      <c r="K541" s="231"/>
      <c r="L541" s="249"/>
      <c r="M541" s="249"/>
      <c r="N541" s="249"/>
      <c r="O541" s="213">
        <f t="shared" si="40"/>
        <v>57</v>
      </c>
      <c r="Z541"/>
      <c r="AA541"/>
      <c r="AB541"/>
    </row>
    <row r="542" spans="1:28" s="213" customFormat="1" hidden="1" outlineLevel="1" x14ac:dyDescent="0.25">
      <c r="A542" s="291">
        <v>41944</v>
      </c>
      <c r="B542" s="292">
        <v>13</v>
      </c>
      <c r="C542" s="293" t="s">
        <v>1266</v>
      </c>
      <c r="D542" s="293"/>
      <c r="E542" s="293" t="s">
        <v>1267</v>
      </c>
      <c r="F542" s="293" t="s">
        <v>769</v>
      </c>
      <c r="G542" s="294">
        <f t="shared" si="30"/>
        <v>13</v>
      </c>
      <c r="H542" s="295">
        <f t="shared" si="39"/>
        <v>37830.239999999998</v>
      </c>
      <c r="I542" s="211"/>
      <c r="J542" s="212"/>
      <c r="K542" s="231"/>
      <c r="L542" s="249"/>
      <c r="M542" s="249"/>
      <c r="N542" s="249"/>
      <c r="O542" s="213">
        <f t="shared" si="40"/>
        <v>13</v>
      </c>
      <c r="Z542"/>
      <c r="AA542"/>
      <c r="AB542"/>
    </row>
    <row r="543" spans="1:28" s="213" customFormat="1" hidden="1" outlineLevel="1" x14ac:dyDescent="0.25">
      <c r="A543" s="291">
        <v>41944</v>
      </c>
      <c r="B543" s="292">
        <v>26</v>
      </c>
      <c r="C543" s="293" t="s">
        <v>1268</v>
      </c>
      <c r="D543" s="293"/>
      <c r="E543" s="293" t="s">
        <v>1269</v>
      </c>
      <c r="F543" s="293" t="s">
        <v>769</v>
      </c>
      <c r="G543" s="294">
        <f t="shared" si="30"/>
        <v>26</v>
      </c>
      <c r="H543" s="295">
        <f t="shared" si="39"/>
        <v>37856.239999999998</v>
      </c>
      <c r="I543" s="211"/>
      <c r="J543" s="212"/>
      <c r="K543" s="231"/>
      <c r="L543" s="249"/>
      <c r="M543" s="249"/>
      <c r="N543" s="249"/>
      <c r="O543" s="213">
        <f t="shared" si="40"/>
        <v>26</v>
      </c>
      <c r="Z543"/>
      <c r="AA543"/>
      <c r="AB543"/>
    </row>
    <row r="544" spans="1:28" s="213" customFormat="1" hidden="1" outlineLevel="1" x14ac:dyDescent="0.25">
      <c r="A544" s="291">
        <v>41944</v>
      </c>
      <c r="B544" s="292">
        <v>57</v>
      </c>
      <c r="C544" s="293" t="s">
        <v>1270</v>
      </c>
      <c r="D544" s="293"/>
      <c r="E544" s="293" t="s">
        <v>1271</v>
      </c>
      <c r="F544" s="293" t="s">
        <v>769</v>
      </c>
      <c r="G544" s="294">
        <f t="shared" si="30"/>
        <v>57</v>
      </c>
      <c r="H544" s="295">
        <f t="shared" si="39"/>
        <v>37913.24</v>
      </c>
      <c r="I544" s="211"/>
      <c r="J544" s="212"/>
      <c r="K544" s="231"/>
      <c r="L544" s="249"/>
      <c r="M544" s="249"/>
      <c r="N544" s="249"/>
      <c r="O544" s="213">
        <f t="shared" si="40"/>
        <v>57</v>
      </c>
      <c r="Z544"/>
      <c r="AA544"/>
      <c r="AB544"/>
    </row>
    <row r="545" spans="1:28" s="213" customFormat="1" hidden="1" outlineLevel="1" x14ac:dyDescent="0.25">
      <c r="A545" s="291">
        <v>41944</v>
      </c>
      <c r="B545" s="292">
        <v>18</v>
      </c>
      <c r="C545" s="293" t="s">
        <v>1272</v>
      </c>
      <c r="D545" s="293"/>
      <c r="E545" s="293" t="s">
        <v>1273</v>
      </c>
      <c r="F545" s="293" t="s">
        <v>769</v>
      </c>
      <c r="G545" s="294">
        <f t="shared" si="30"/>
        <v>18</v>
      </c>
      <c r="H545" s="295">
        <f t="shared" si="39"/>
        <v>37931.24</v>
      </c>
      <c r="I545" s="211"/>
      <c r="J545" s="212"/>
      <c r="K545" s="231"/>
      <c r="L545" s="249"/>
      <c r="M545" s="249"/>
      <c r="N545" s="249"/>
      <c r="O545" s="213">
        <f t="shared" si="40"/>
        <v>18</v>
      </c>
      <c r="Z545"/>
      <c r="AA545"/>
      <c r="AB545"/>
    </row>
    <row r="546" spans="1:28" s="213" customFormat="1" hidden="1" outlineLevel="1" x14ac:dyDescent="0.25">
      <c r="A546" s="291">
        <v>41944</v>
      </c>
      <c r="B546" s="292">
        <v>44</v>
      </c>
      <c r="C546" s="293" t="s">
        <v>1274</v>
      </c>
      <c r="D546" s="293"/>
      <c r="E546" s="293" t="s">
        <v>1275</v>
      </c>
      <c r="F546" s="293" t="s">
        <v>769</v>
      </c>
      <c r="G546" s="294">
        <f t="shared" si="30"/>
        <v>44</v>
      </c>
      <c r="H546" s="295">
        <f t="shared" si="39"/>
        <v>37975.24</v>
      </c>
      <c r="I546" s="211"/>
      <c r="J546" s="212"/>
      <c r="K546" s="231"/>
      <c r="L546" s="249"/>
      <c r="M546" s="249"/>
      <c r="N546" s="249"/>
      <c r="O546" s="213">
        <f t="shared" si="40"/>
        <v>44</v>
      </c>
      <c r="Z546"/>
      <c r="AA546"/>
      <c r="AB546"/>
    </row>
    <row r="547" spans="1:28" hidden="1" outlineLevel="1" x14ac:dyDescent="0.25">
      <c r="A547" s="291">
        <v>41944</v>
      </c>
      <c r="B547" s="292">
        <v>91</v>
      </c>
      <c r="C547" s="293" t="s">
        <v>1276</v>
      </c>
      <c r="D547" s="293"/>
      <c r="E547" s="293" t="s">
        <v>1277</v>
      </c>
      <c r="F547" s="293" t="s">
        <v>769</v>
      </c>
      <c r="G547" s="294">
        <f t="shared" si="30"/>
        <v>91</v>
      </c>
      <c r="H547" s="295">
        <f t="shared" si="39"/>
        <v>38066.239999999998</v>
      </c>
      <c r="I547" s="211"/>
      <c r="J547" s="212"/>
      <c r="K547" s="231"/>
      <c r="L547" s="249"/>
      <c r="M547" s="249"/>
      <c r="N547" s="249"/>
      <c r="O547" s="213">
        <f t="shared" si="40"/>
        <v>91</v>
      </c>
    </row>
    <row r="548" spans="1:28" hidden="1" outlineLevel="1" x14ac:dyDescent="0.25">
      <c r="A548" s="291">
        <v>41944</v>
      </c>
      <c r="B548" s="292">
        <v>32</v>
      </c>
      <c r="C548" s="293" t="s">
        <v>1278</v>
      </c>
      <c r="D548" s="293"/>
      <c r="E548" s="293" t="s">
        <v>1279</v>
      </c>
      <c r="F548" s="293" t="s">
        <v>769</v>
      </c>
      <c r="G548" s="294">
        <f t="shared" si="30"/>
        <v>32</v>
      </c>
      <c r="H548" s="295">
        <f t="shared" si="39"/>
        <v>38098.239999999998</v>
      </c>
      <c r="I548" s="211"/>
      <c r="J548" s="212"/>
      <c r="K548" s="231"/>
      <c r="L548" s="249"/>
      <c r="M548" s="249"/>
      <c r="N548" s="249"/>
      <c r="O548" s="213">
        <f t="shared" si="40"/>
        <v>32</v>
      </c>
    </row>
    <row r="549" spans="1:28" hidden="1" outlineLevel="1" x14ac:dyDescent="0.25">
      <c r="A549" s="291">
        <v>41944</v>
      </c>
      <c r="B549" s="292">
        <v>13</v>
      </c>
      <c r="C549" s="293" t="s">
        <v>1280</v>
      </c>
      <c r="D549" s="293"/>
      <c r="E549" s="293" t="s">
        <v>1281</v>
      </c>
      <c r="F549" s="293" t="s">
        <v>769</v>
      </c>
      <c r="G549" s="294">
        <f t="shared" si="30"/>
        <v>13</v>
      </c>
      <c r="H549" s="295">
        <f t="shared" si="39"/>
        <v>38111.24</v>
      </c>
      <c r="I549" s="211"/>
      <c r="J549" s="212"/>
      <c r="K549" s="231"/>
      <c r="L549" s="249"/>
      <c r="M549" s="249"/>
      <c r="N549" s="249"/>
      <c r="O549" s="213">
        <f t="shared" si="40"/>
        <v>13</v>
      </c>
    </row>
    <row r="550" spans="1:28" hidden="1" outlineLevel="1" x14ac:dyDescent="0.25">
      <c r="A550" s="291">
        <v>41944</v>
      </c>
      <c r="B550" s="292">
        <v>27</v>
      </c>
      <c r="C550" s="293" t="s">
        <v>1282</v>
      </c>
      <c r="D550" s="293"/>
      <c r="E550" s="293" t="s">
        <v>1283</v>
      </c>
      <c r="F550" s="293" t="s">
        <v>769</v>
      </c>
      <c r="G550" s="294">
        <f t="shared" si="30"/>
        <v>27</v>
      </c>
      <c r="H550" s="295">
        <f t="shared" si="39"/>
        <v>38138.239999999998</v>
      </c>
      <c r="I550" s="211"/>
      <c r="J550" s="212"/>
      <c r="K550" s="231"/>
      <c r="L550" s="249"/>
      <c r="M550" s="249"/>
      <c r="N550" s="249"/>
      <c r="O550" s="213">
        <f t="shared" si="40"/>
        <v>27</v>
      </c>
    </row>
    <row r="551" spans="1:28" hidden="1" outlineLevel="1" x14ac:dyDescent="0.25">
      <c r="A551" s="291">
        <v>41944</v>
      </c>
      <c r="B551" s="292">
        <v>14</v>
      </c>
      <c r="C551" s="293" t="s">
        <v>1284</v>
      </c>
      <c r="D551" s="293"/>
      <c r="E551" s="293" t="s">
        <v>1285</v>
      </c>
      <c r="F551" s="293" t="s">
        <v>769</v>
      </c>
      <c r="G551" s="294">
        <f t="shared" si="30"/>
        <v>14</v>
      </c>
      <c r="H551" s="295">
        <f t="shared" si="39"/>
        <v>38152.239999999998</v>
      </c>
      <c r="I551" s="211"/>
      <c r="J551" s="212"/>
      <c r="K551" s="231"/>
      <c r="L551" s="249"/>
      <c r="M551" s="249"/>
      <c r="N551" s="249"/>
      <c r="O551" s="213">
        <f t="shared" si="40"/>
        <v>14</v>
      </c>
    </row>
    <row r="552" spans="1:28" hidden="1" outlineLevel="1" x14ac:dyDescent="0.25">
      <c r="A552" s="291">
        <v>41944</v>
      </c>
      <c r="B552" s="292">
        <v>52</v>
      </c>
      <c r="C552" s="293" t="s">
        <v>1286</v>
      </c>
      <c r="D552" s="293"/>
      <c r="E552" s="293" t="s">
        <v>1287</v>
      </c>
      <c r="F552" s="293" t="s">
        <v>769</v>
      </c>
      <c r="G552" s="294">
        <f t="shared" si="30"/>
        <v>52</v>
      </c>
      <c r="H552" s="295">
        <f t="shared" si="39"/>
        <v>38204.239999999998</v>
      </c>
      <c r="I552" s="211"/>
      <c r="J552" s="212"/>
      <c r="K552" s="231"/>
      <c r="L552" s="249"/>
      <c r="M552" s="249"/>
      <c r="N552" s="249"/>
      <c r="O552" s="213">
        <f t="shared" si="40"/>
        <v>52</v>
      </c>
    </row>
    <row r="553" spans="1:28" hidden="1" outlineLevel="1" x14ac:dyDescent="0.25">
      <c r="A553" s="291">
        <v>41944</v>
      </c>
      <c r="B553" s="292">
        <v>16</v>
      </c>
      <c r="C553" s="293" t="s">
        <v>1288</v>
      </c>
      <c r="D553" s="293"/>
      <c r="E553" s="293" t="s">
        <v>1289</v>
      </c>
      <c r="F553" s="293" t="s">
        <v>769</v>
      </c>
      <c r="G553" s="294">
        <f t="shared" si="30"/>
        <v>16</v>
      </c>
      <c r="H553" s="295">
        <f t="shared" si="39"/>
        <v>38220.239999999998</v>
      </c>
      <c r="I553" s="211"/>
      <c r="J553" s="212"/>
      <c r="K553" s="231"/>
      <c r="L553" s="249"/>
      <c r="M553" s="249"/>
      <c r="N553" s="249"/>
      <c r="O553" s="213">
        <f t="shared" si="40"/>
        <v>16</v>
      </c>
    </row>
    <row r="554" spans="1:28" hidden="1" outlineLevel="1" x14ac:dyDescent="0.25">
      <c r="A554" s="291">
        <v>41944</v>
      </c>
      <c r="B554" s="292">
        <v>39</v>
      </c>
      <c r="C554" s="293" t="s">
        <v>1290</v>
      </c>
      <c r="D554" s="293"/>
      <c r="E554" s="293" t="s">
        <v>1291</v>
      </c>
      <c r="F554" s="293" t="s">
        <v>769</v>
      </c>
      <c r="G554" s="294">
        <f t="shared" si="30"/>
        <v>39</v>
      </c>
      <c r="H554" s="295">
        <f t="shared" si="39"/>
        <v>38259.24</v>
      </c>
      <c r="I554" s="211"/>
      <c r="J554" s="212"/>
      <c r="K554" s="231"/>
      <c r="L554" s="249"/>
      <c r="M554" s="249"/>
      <c r="N554" s="249"/>
      <c r="O554" s="213">
        <f t="shared" si="40"/>
        <v>39</v>
      </c>
    </row>
    <row r="555" spans="1:28" hidden="1" outlineLevel="1" x14ac:dyDescent="0.25">
      <c r="A555" s="291">
        <v>41944</v>
      </c>
      <c r="B555" s="292">
        <v>13</v>
      </c>
      <c r="C555" s="293" t="s">
        <v>1292</v>
      </c>
      <c r="D555" s="293"/>
      <c r="E555" s="293" t="s">
        <v>1293</v>
      </c>
      <c r="F555" s="293" t="s">
        <v>769</v>
      </c>
      <c r="G555" s="294">
        <f t="shared" si="30"/>
        <v>13</v>
      </c>
      <c r="H555" s="295">
        <f t="shared" si="39"/>
        <v>38272.239999999998</v>
      </c>
      <c r="I555" s="211"/>
      <c r="J555" s="212"/>
      <c r="K555" s="231"/>
      <c r="L555" s="249"/>
      <c r="M555" s="249"/>
      <c r="N555" s="249"/>
      <c r="O555" s="213">
        <f t="shared" si="40"/>
        <v>13</v>
      </c>
    </row>
    <row r="556" spans="1:28" hidden="1" outlineLevel="1" x14ac:dyDescent="0.25">
      <c r="A556" s="291">
        <v>41944</v>
      </c>
      <c r="B556" s="292">
        <v>26</v>
      </c>
      <c r="C556" s="293" t="s">
        <v>1294</v>
      </c>
      <c r="D556" s="293"/>
      <c r="E556" s="293" t="s">
        <v>1295</v>
      </c>
      <c r="F556" s="293" t="s">
        <v>769</v>
      </c>
      <c r="G556" s="294">
        <f t="shared" si="30"/>
        <v>26</v>
      </c>
      <c r="H556" s="295">
        <f t="shared" si="39"/>
        <v>38298.239999999998</v>
      </c>
      <c r="I556" s="211"/>
      <c r="J556" s="212"/>
      <c r="K556" s="231"/>
      <c r="L556" s="249"/>
      <c r="M556" s="249"/>
      <c r="N556" s="249"/>
      <c r="O556" s="213">
        <f t="shared" si="40"/>
        <v>26</v>
      </c>
    </row>
    <row r="557" spans="1:28" hidden="1" outlineLevel="1" x14ac:dyDescent="0.25">
      <c r="A557" s="291">
        <v>41944</v>
      </c>
      <c r="B557" s="292">
        <v>29</v>
      </c>
      <c r="C557" s="293" t="s">
        <v>1296</v>
      </c>
      <c r="D557" s="293"/>
      <c r="E557" s="293" t="s">
        <v>1297</v>
      </c>
      <c r="F557" s="293" t="s">
        <v>769</v>
      </c>
      <c r="G557" s="294">
        <f t="shared" si="30"/>
        <v>29</v>
      </c>
      <c r="H557" s="295">
        <f t="shared" si="39"/>
        <v>38327.24</v>
      </c>
      <c r="I557" s="211"/>
      <c r="J557" s="212"/>
      <c r="K557" s="231"/>
      <c r="L557" s="249"/>
      <c r="M557" s="249"/>
      <c r="N557" s="249"/>
      <c r="O557" s="213">
        <f t="shared" si="40"/>
        <v>29</v>
      </c>
    </row>
    <row r="558" spans="1:28" hidden="1" outlineLevel="1" x14ac:dyDescent="0.25">
      <c r="A558" s="291">
        <v>41944</v>
      </c>
      <c r="B558" s="292">
        <v>39</v>
      </c>
      <c r="C558" s="293" t="s">
        <v>1298</v>
      </c>
      <c r="D558" s="293"/>
      <c r="E558" s="293" t="s">
        <v>1299</v>
      </c>
      <c r="F558" s="293" t="s">
        <v>1300</v>
      </c>
      <c r="G558" s="294">
        <f t="shared" si="30"/>
        <v>39</v>
      </c>
      <c r="H558" s="295">
        <f t="shared" si="39"/>
        <v>38366.239999999998</v>
      </c>
      <c r="I558" s="211"/>
      <c r="J558" s="212"/>
      <c r="K558" s="231"/>
      <c r="L558" s="249"/>
      <c r="M558" s="249"/>
      <c r="N558" s="249"/>
      <c r="O558" s="213">
        <f t="shared" si="40"/>
        <v>39</v>
      </c>
    </row>
    <row r="559" spans="1:28" hidden="1" outlineLevel="1" x14ac:dyDescent="0.25">
      <c r="A559" s="291">
        <v>41946</v>
      </c>
      <c r="B559" s="292">
        <v>31</v>
      </c>
      <c r="C559" s="293" t="s">
        <v>1301</v>
      </c>
      <c r="D559" s="293" t="s">
        <v>1302</v>
      </c>
      <c r="E559" s="293"/>
      <c r="F559" s="293" t="s">
        <v>1303</v>
      </c>
      <c r="G559" s="294">
        <f t="shared" si="30"/>
        <v>31</v>
      </c>
      <c r="H559" s="295">
        <f t="shared" si="39"/>
        <v>38397.24</v>
      </c>
      <c r="I559" s="211"/>
      <c r="J559" s="212"/>
      <c r="K559" s="231"/>
      <c r="L559" s="249"/>
      <c r="M559" s="249"/>
      <c r="N559" s="249"/>
      <c r="O559" s="213">
        <f t="shared" si="40"/>
        <v>31</v>
      </c>
    </row>
    <row r="560" spans="1:28" hidden="1" outlineLevel="1" x14ac:dyDescent="0.25">
      <c r="A560" s="291">
        <v>41946</v>
      </c>
      <c r="B560" s="292">
        <v>26</v>
      </c>
      <c r="C560" s="293" t="s">
        <v>1304</v>
      </c>
      <c r="D560" s="293" t="s">
        <v>1305</v>
      </c>
      <c r="E560" s="293" t="s">
        <v>882</v>
      </c>
      <c r="F560" s="293" t="s">
        <v>1306</v>
      </c>
      <c r="G560" s="294">
        <f t="shared" si="30"/>
        <v>26</v>
      </c>
      <c r="H560" s="295">
        <f t="shared" si="39"/>
        <v>38423.24</v>
      </c>
      <c r="I560" s="211"/>
      <c r="J560" s="212"/>
      <c r="K560" s="231"/>
      <c r="L560" s="249"/>
      <c r="M560" s="249"/>
      <c r="N560" s="249"/>
      <c r="O560" s="213">
        <f t="shared" si="40"/>
        <v>26</v>
      </c>
    </row>
    <row r="561" spans="1:25" hidden="1" outlineLevel="1" x14ac:dyDescent="0.25">
      <c r="A561" s="291">
        <v>41946</v>
      </c>
      <c r="B561" s="292">
        <v>34</v>
      </c>
      <c r="C561" s="293" t="s">
        <v>1307</v>
      </c>
      <c r="D561" s="293" t="s">
        <v>1308</v>
      </c>
      <c r="E561" s="293" t="s">
        <v>1309</v>
      </c>
      <c r="F561" s="293" t="s">
        <v>1310</v>
      </c>
      <c r="G561" s="294">
        <f t="shared" si="30"/>
        <v>34</v>
      </c>
      <c r="H561" s="295">
        <f t="shared" si="39"/>
        <v>38457.24</v>
      </c>
      <c r="I561" s="211"/>
      <c r="J561" s="212"/>
      <c r="K561" s="231"/>
      <c r="L561" s="249"/>
      <c r="M561" s="249"/>
      <c r="N561" s="249"/>
      <c r="O561" s="213">
        <f t="shared" si="40"/>
        <v>34</v>
      </c>
    </row>
    <row r="562" spans="1:25" hidden="1" outlineLevel="1" x14ac:dyDescent="0.25">
      <c r="A562" s="291">
        <v>41946</v>
      </c>
      <c r="B562" s="292">
        <v>31</v>
      </c>
      <c r="C562" s="293" t="s">
        <v>1311</v>
      </c>
      <c r="D562" s="293" t="s">
        <v>1312</v>
      </c>
      <c r="E562" s="293" t="s">
        <v>1309</v>
      </c>
      <c r="F562" s="293" t="s">
        <v>1310</v>
      </c>
      <c r="G562" s="294">
        <f t="shared" si="30"/>
        <v>31</v>
      </c>
      <c r="H562" s="295">
        <f t="shared" si="39"/>
        <v>38488.239999999998</v>
      </c>
      <c r="I562" s="211"/>
      <c r="J562" s="212"/>
      <c r="K562" s="231"/>
      <c r="L562" s="249"/>
      <c r="M562" s="249"/>
      <c r="N562" s="249"/>
      <c r="O562" s="213">
        <f t="shared" si="40"/>
        <v>31</v>
      </c>
      <c r="Y562" s="213">
        <f t="shared" ref="Y562:Y573" si="41">B562-SUM(J562:W562)</f>
        <v>0</v>
      </c>
    </row>
    <row r="563" spans="1:25" hidden="1" outlineLevel="1" x14ac:dyDescent="0.25">
      <c r="A563" s="291">
        <v>41946</v>
      </c>
      <c r="B563" s="292">
        <v>26</v>
      </c>
      <c r="C563" s="293" t="s">
        <v>1313</v>
      </c>
      <c r="D563" s="293" t="s">
        <v>882</v>
      </c>
      <c r="E563" s="293" t="s">
        <v>1314</v>
      </c>
      <c r="F563" s="293" t="s">
        <v>1315</v>
      </c>
      <c r="G563" s="294">
        <f t="shared" si="30"/>
        <v>26</v>
      </c>
      <c r="H563" s="295">
        <f t="shared" si="39"/>
        <v>38514.239999999998</v>
      </c>
      <c r="I563" s="211"/>
      <c r="J563" s="212"/>
      <c r="K563" s="231"/>
      <c r="L563" s="249"/>
      <c r="M563" s="249"/>
      <c r="N563" s="249"/>
      <c r="O563" s="213">
        <f t="shared" si="40"/>
        <v>26</v>
      </c>
      <c r="Y563" s="213">
        <f t="shared" si="41"/>
        <v>0</v>
      </c>
    </row>
    <row r="564" spans="1:25" hidden="1" outlineLevel="1" x14ac:dyDescent="0.25">
      <c r="A564" s="291">
        <v>41946</v>
      </c>
      <c r="B564" s="292">
        <v>44</v>
      </c>
      <c r="C564" s="293" t="s">
        <v>1316</v>
      </c>
      <c r="D564" s="293" t="s">
        <v>1317</v>
      </c>
      <c r="E564" s="293" t="s">
        <v>1318</v>
      </c>
      <c r="F564" s="293" t="s">
        <v>1319</v>
      </c>
      <c r="G564" s="294">
        <f t="shared" si="30"/>
        <v>44</v>
      </c>
      <c r="H564" s="295">
        <f t="shared" si="39"/>
        <v>38558.239999999998</v>
      </c>
      <c r="I564" s="211"/>
      <c r="J564" s="212"/>
      <c r="K564" s="231"/>
      <c r="L564" s="249"/>
      <c r="M564" s="249"/>
      <c r="N564" s="249"/>
      <c r="O564" s="213">
        <f t="shared" si="40"/>
        <v>44</v>
      </c>
      <c r="Y564" s="213">
        <f t="shared" si="41"/>
        <v>0</v>
      </c>
    </row>
    <row r="565" spans="1:25" hidden="1" outlineLevel="1" x14ac:dyDescent="0.25">
      <c r="A565" s="291">
        <v>41946</v>
      </c>
      <c r="B565" s="292">
        <v>26</v>
      </c>
      <c r="C565" s="293" t="s">
        <v>1320</v>
      </c>
      <c r="D565" s="293" t="s">
        <v>1321</v>
      </c>
      <c r="E565" s="293" t="s">
        <v>882</v>
      </c>
      <c r="F565" s="293" t="s">
        <v>1322</v>
      </c>
      <c r="G565" s="294">
        <f t="shared" si="30"/>
        <v>26</v>
      </c>
      <c r="H565" s="295">
        <f t="shared" si="39"/>
        <v>38584.239999999998</v>
      </c>
      <c r="I565" s="211"/>
      <c r="J565" s="212"/>
      <c r="K565" s="231"/>
      <c r="L565" s="249"/>
      <c r="M565" s="249"/>
      <c r="N565" s="249"/>
      <c r="O565" s="213">
        <f t="shared" si="40"/>
        <v>26</v>
      </c>
      <c r="Y565" s="213">
        <f t="shared" si="41"/>
        <v>0</v>
      </c>
    </row>
    <row r="566" spans="1:25" hidden="1" outlineLevel="1" x14ac:dyDescent="0.25">
      <c r="A566" s="291">
        <v>41946</v>
      </c>
      <c r="B566" s="292">
        <v>14</v>
      </c>
      <c r="C566" s="293" t="s">
        <v>1323</v>
      </c>
      <c r="D566" s="293" t="s">
        <v>1038</v>
      </c>
      <c r="E566" s="293" t="s">
        <v>1324</v>
      </c>
      <c r="F566" s="293" t="s">
        <v>1325</v>
      </c>
      <c r="G566" s="294">
        <f t="shared" si="30"/>
        <v>14</v>
      </c>
      <c r="H566" s="295">
        <f t="shared" si="39"/>
        <v>38598.239999999998</v>
      </c>
      <c r="I566" s="211"/>
      <c r="J566" s="212"/>
      <c r="K566" s="231"/>
      <c r="L566" s="249"/>
      <c r="M566" s="249"/>
      <c r="N566" s="249"/>
      <c r="O566" s="213">
        <f t="shared" si="40"/>
        <v>14</v>
      </c>
      <c r="Y566" s="213">
        <f t="shared" si="41"/>
        <v>0</v>
      </c>
    </row>
    <row r="567" spans="1:25" hidden="1" outlineLevel="1" x14ac:dyDescent="0.25">
      <c r="A567" s="291">
        <v>41946</v>
      </c>
      <c r="B567" s="292">
        <v>26</v>
      </c>
      <c r="C567" s="293" t="s">
        <v>1326</v>
      </c>
      <c r="D567" s="293" t="s">
        <v>1327</v>
      </c>
      <c r="E567" s="293" t="s">
        <v>1328</v>
      </c>
      <c r="F567" s="293" t="s">
        <v>1329</v>
      </c>
      <c r="G567" s="294">
        <f t="shared" si="30"/>
        <v>26</v>
      </c>
      <c r="H567" s="295">
        <f t="shared" si="39"/>
        <v>38624.239999999998</v>
      </c>
      <c r="I567" s="211"/>
      <c r="J567" s="212"/>
      <c r="K567" s="231"/>
      <c r="L567" s="249"/>
      <c r="M567" s="249"/>
      <c r="N567" s="249"/>
      <c r="O567" s="213">
        <f t="shared" si="40"/>
        <v>26</v>
      </c>
      <c r="Y567" s="213">
        <f t="shared" si="41"/>
        <v>0</v>
      </c>
    </row>
    <row r="568" spans="1:25" hidden="1" outlineLevel="1" x14ac:dyDescent="0.25">
      <c r="A568" s="291">
        <v>41946</v>
      </c>
      <c r="B568" s="292">
        <v>18</v>
      </c>
      <c r="C568" s="293" t="s">
        <v>879</v>
      </c>
      <c r="D568" s="293" t="s">
        <v>1330</v>
      </c>
      <c r="E568" s="293" t="s">
        <v>1331</v>
      </c>
      <c r="F568" s="293" t="s">
        <v>1332</v>
      </c>
      <c r="G568" s="294">
        <f t="shared" si="30"/>
        <v>18</v>
      </c>
      <c r="H568" s="295">
        <f t="shared" si="39"/>
        <v>38642.239999999998</v>
      </c>
      <c r="I568" s="211"/>
      <c r="J568" s="212"/>
      <c r="K568" s="231"/>
      <c r="L568" s="249"/>
      <c r="M568" s="249"/>
      <c r="N568" s="249"/>
      <c r="O568" s="213">
        <f t="shared" si="40"/>
        <v>18</v>
      </c>
      <c r="Y568" s="213">
        <f t="shared" si="41"/>
        <v>0</v>
      </c>
    </row>
    <row r="569" spans="1:25" hidden="1" outlineLevel="1" x14ac:dyDescent="0.25">
      <c r="A569" s="291">
        <v>41947</v>
      </c>
      <c r="B569" s="292">
        <v>82</v>
      </c>
      <c r="C569" s="293" t="s">
        <v>1333</v>
      </c>
      <c r="D569" s="293" t="s">
        <v>1334</v>
      </c>
      <c r="E569" s="293" t="s">
        <v>1335</v>
      </c>
      <c r="F569" s="293" t="s">
        <v>1336</v>
      </c>
      <c r="G569" s="294">
        <f t="shared" si="30"/>
        <v>82</v>
      </c>
      <c r="H569" s="295">
        <f t="shared" si="39"/>
        <v>38724.239999999998</v>
      </c>
      <c r="I569" s="211"/>
      <c r="J569" s="212"/>
      <c r="K569" s="231"/>
      <c r="L569" s="249"/>
      <c r="M569" s="249"/>
      <c r="N569" s="249"/>
      <c r="O569" s="213">
        <f t="shared" si="40"/>
        <v>82</v>
      </c>
      <c r="Y569" s="213">
        <f t="shared" si="41"/>
        <v>0</v>
      </c>
    </row>
    <row r="570" spans="1:25" hidden="1" outlineLevel="1" x14ac:dyDescent="0.25">
      <c r="A570" s="291">
        <v>41947</v>
      </c>
      <c r="B570" s="292">
        <v>2570</v>
      </c>
      <c r="C570" s="293" t="s">
        <v>1337</v>
      </c>
      <c r="D570" s="293"/>
      <c r="E570" s="293"/>
      <c r="F570" s="293" t="s">
        <v>457</v>
      </c>
      <c r="G570" s="294">
        <f t="shared" ref="G570:G649" si="42">B570</f>
        <v>2570</v>
      </c>
      <c r="H570" s="295">
        <f t="shared" si="39"/>
        <v>41294.239999999998</v>
      </c>
      <c r="I570" s="211"/>
      <c r="J570" s="212"/>
      <c r="K570" s="231"/>
      <c r="L570" s="249">
        <f>G570</f>
        <v>2570</v>
      </c>
      <c r="M570" s="249"/>
      <c r="N570" s="249"/>
      <c r="Y570" s="213">
        <f t="shared" si="41"/>
        <v>0</v>
      </c>
    </row>
    <row r="571" spans="1:25" hidden="1" outlineLevel="1" x14ac:dyDescent="0.25">
      <c r="A571" s="291">
        <v>41947</v>
      </c>
      <c r="B571" s="292">
        <v>16</v>
      </c>
      <c r="C571" s="293" t="s">
        <v>1338</v>
      </c>
      <c r="D571" s="293" t="s">
        <v>1339</v>
      </c>
      <c r="E571" s="293" t="s">
        <v>1340</v>
      </c>
      <c r="F571" s="293" t="s">
        <v>1341</v>
      </c>
      <c r="G571" s="294">
        <f t="shared" si="42"/>
        <v>16</v>
      </c>
      <c r="H571" s="295">
        <f t="shared" si="39"/>
        <v>41310.239999999998</v>
      </c>
      <c r="I571" s="211"/>
      <c r="J571" s="212"/>
      <c r="K571" s="231"/>
      <c r="L571" s="249"/>
      <c r="M571" s="249"/>
      <c r="N571" s="249"/>
      <c r="O571" s="213">
        <f>G571</f>
        <v>16</v>
      </c>
      <c r="Y571" s="213">
        <f t="shared" si="41"/>
        <v>0</v>
      </c>
    </row>
    <row r="572" spans="1:25" hidden="1" outlineLevel="1" x14ac:dyDescent="0.25">
      <c r="A572" s="291">
        <v>41947</v>
      </c>
      <c r="B572" s="292">
        <v>16</v>
      </c>
      <c r="C572" s="293" t="s">
        <v>1342</v>
      </c>
      <c r="D572" s="293" t="s">
        <v>1339</v>
      </c>
      <c r="E572" s="293" t="s">
        <v>1343</v>
      </c>
      <c r="F572" s="293" t="s">
        <v>1341</v>
      </c>
      <c r="G572" s="294">
        <f t="shared" si="42"/>
        <v>16</v>
      </c>
      <c r="H572" s="295">
        <f t="shared" si="39"/>
        <v>41326.239999999998</v>
      </c>
      <c r="I572" s="211"/>
      <c r="J572" s="212"/>
      <c r="K572" s="231"/>
      <c r="L572" s="249"/>
      <c r="M572" s="249"/>
      <c r="N572" s="249"/>
      <c r="O572" s="213">
        <f>G572</f>
        <v>16</v>
      </c>
      <c r="Y572" s="213">
        <f t="shared" si="41"/>
        <v>0</v>
      </c>
    </row>
    <row r="573" spans="1:25" hidden="1" outlineLevel="1" x14ac:dyDescent="0.25">
      <c r="A573" s="291">
        <v>41948</v>
      </c>
      <c r="B573" s="292">
        <v>54</v>
      </c>
      <c r="C573" s="293" t="s">
        <v>1344</v>
      </c>
      <c r="D573" s="293"/>
      <c r="E573" s="293" t="s">
        <v>1345</v>
      </c>
      <c r="F573" s="293" t="s">
        <v>769</v>
      </c>
      <c r="G573" s="294">
        <f t="shared" si="42"/>
        <v>54</v>
      </c>
      <c r="H573" s="295">
        <f t="shared" si="39"/>
        <v>41380.239999999998</v>
      </c>
      <c r="I573" s="211"/>
      <c r="J573" s="212"/>
      <c r="K573" s="231"/>
      <c r="L573" s="249"/>
      <c r="M573" s="249"/>
      <c r="N573" s="249"/>
      <c r="O573" s="213">
        <f>G573</f>
        <v>54</v>
      </c>
      <c r="Y573" s="213">
        <f t="shared" si="41"/>
        <v>0</v>
      </c>
    </row>
    <row r="574" spans="1:25" hidden="1" outlineLevel="1" x14ac:dyDescent="0.25">
      <c r="A574" s="291">
        <v>41948</v>
      </c>
      <c r="B574" s="292">
        <v>34</v>
      </c>
      <c r="C574" s="293" t="s">
        <v>1346</v>
      </c>
      <c r="D574" s="293" t="s">
        <v>1347</v>
      </c>
      <c r="E574" s="293"/>
      <c r="F574" s="293" t="s">
        <v>1348</v>
      </c>
      <c r="G574" s="294">
        <f t="shared" si="42"/>
        <v>34</v>
      </c>
      <c r="H574" s="295">
        <f t="shared" si="39"/>
        <v>41414.239999999998</v>
      </c>
      <c r="I574" s="211"/>
      <c r="J574" s="212"/>
      <c r="K574" s="231"/>
      <c r="L574" s="249"/>
      <c r="M574" s="249"/>
      <c r="N574" s="249"/>
      <c r="O574" s="213">
        <f>G574</f>
        <v>34</v>
      </c>
      <c r="Y574" s="213">
        <f>B574-SUM(J574:W574)</f>
        <v>0</v>
      </c>
    </row>
    <row r="575" spans="1:25" hidden="1" outlineLevel="1" x14ac:dyDescent="0.25">
      <c r="A575" s="291">
        <v>41950</v>
      </c>
      <c r="B575" s="292">
        <v>-300</v>
      </c>
      <c r="C575" s="293"/>
      <c r="D575" s="293"/>
      <c r="E575" s="293">
        <v>1</v>
      </c>
      <c r="F575" s="293"/>
      <c r="G575" s="294">
        <f t="shared" si="42"/>
        <v>-300</v>
      </c>
      <c r="H575" s="295">
        <f t="shared" si="39"/>
        <v>41114.239999999998</v>
      </c>
      <c r="I575" s="211"/>
      <c r="J575" s="212"/>
      <c r="K575" s="231"/>
      <c r="L575" s="249"/>
      <c r="M575" s="249"/>
      <c r="N575" s="249">
        <f>G575</f>
        <v>-300</v>
      </c>
      <c r="Y575" s="213">
        <f>B575-SUM(J575:W575)</f>
        <v>0</v>
      </c>
    </row>
    <row r="576" spans="1:25" hidden="1" outlineLevel="1" x14ac:dyDescent="0.25">
      <c r="A576" s="291">
        <v>41950</v>
      </c>
      <c r="B576" s="292">
        <v>26</v>
      </c>
      <c r="C576" s="293" t="s">
        <v>1349</v>
      </c>
      <c r="D576" s="293" t="s">
        <v>1350</v>
      </c>
      <c r="E576" s="293" t="s">
        <v>882</v>
      </c>
      <c r="F576" s="293" t="s">
        <v>1066</v>
      </c>
      <c r="G576" s="294">
        <f t="shared" si="42"/>
        <v>26</v>
      </c>
      <c r="H576" s="295">
        <f t="shared" si="39"/>
        <v>41140.239999999998</v>
      </c>
      <c r="I576" s="211"/>
      <c r="J576" s="212"/>
      <c r="K576" s="231"/>
      <c r="L576" s="249"/>
      <c r="M576" s="249"/>
      <c r="N576" s="249"/>
      <c r="O576" s="213">
        <f>G576</f>
        <v>26</v>
      </c>
      <c r="Y576" s="213">
        <f>B576-SUM(J576:W576)</f>
        <v>0</v>
      </c>
    </row>
    <row r="577" spans="1:28" hidden="1" outlineLevel="1" x14ac:dyDescent="0.25">
      <c r="A577" s="291">
        <v>41950</v>
      </c>
      <c r="B577" s="292">
        <v>28</v>
      </c>
      <c r="C577" s="293" t="s">
        <v>1351</v>
      </c>
      <c r="D577" s="293" t="s">
        <v>1352</v>
      </c>
      <c r="E577" s="293"/>
      <c r="F577" s="293" t="s">
        <v>1353</v>
      </c>
      <c r="G577" s="294">
        <f t="shared" si="42"/>
        <v>28</v>
      </c>
      <c r="H577" s="295">
        <f t="shared" si="39"/>
        <v>41168.239999999998</v>
      </c>
      <c r="I577" s="211"/>
      <c r="J577" s="212"/>
      <c r="K577" s="231"/>
      <c r="L577" s="249"/>
      <c r="M577" s="249"/>
      <c r="N577" s="249"/>
      <c r="O577" s="213">
        <f>G577</f>
        <v>28</v>
      </c>
      <c r="Y577" s="213">
        <f>B577-SUM(J577:W577)</f>
        <v>0</v>
      </c>
    </row>
    <row r="578" spans="1:28" hidden="1" outlineLevel="1" x14ac:dyDescent="0.25">
      <c r="A578" s="291">
        <v>41950</v>
      </c>
      <c r="B578" s="292">
        <v>26</v>
      </c>
      <c r="C578" s="293" t="s">
        <v>1354</v>
      </c>
      <c r="D578" s="293"/>
      <c r="E578" s="293" t="s">
        <v>1355</v>
      </c>
      <c r="F578" s="293" t="s">
        <v>769</v>
      </c>
      <c r="G578" s="294">
        <f t="shared" si="42"/>
        <v>26</v>
      </c>
      <c r="H578" s="295">
        <f t="shared" si="39"/>
        <v>41194.239999999998</v>
      </c>
      <c r="I578" s="211"/>
      <c r="J578" s="212"/>
      <c r="K578" s="231"/>
      <c r="L578" s="249"/>
      <c r="M578" s="249"/>
      <c r="N578" s="249"/>
      <c r="O578" s="213">
        <f>G578</f>
        <v>26</v>
      </c>
    </row>
    <row r="579" spans="1:28" s="213" customFormat="1" hidden="1" outlineLevel="1" x14ac:dyDescent="0.25">
      <c r="A579" s="291">
        <v>41952</v>
      </c>
      <c r="B579" s="292">
        <v>-1084.68</v>
      </c>
      <c r="C579" s="293" t="s">
        <v>1356</v>
      </c>
      <c r="D579" s="293"/>
      <c r="E579" s="293" t="s">
        <v>1357</v>
      </c>
      <c r="F579" s="293" t="s">
        <v>1358</v>
      </c>
      <c r="G579" s="294">
        <f t="shared" si="42"/>
        <v>-1084.68</v>
      </c>
      <c r="H579" s="295">
        <f t="shared" si="39"/>
        <v>40109.56</v>
      </c>
      <c r="I579" s="211"/>
      <c r="J579" s="212"/>
      <c r="K579" s="231"/>
      <c r="L579" s="249"/>
      <c r="M579" s="249"/>
      <c r="N579" s="249">
        <f>G579</f>
        <v>-1084.68</v>
      </c>
      <c r="Z579"/>
      <c r="AA579"/>
      <c r="AB579"/>
    </row>
    <row r="580" spans="1:28" s="213" customFormat="1" hidden="1" outlineLevel="1" x14ac:dyDescent="0.25">
      <c r="A580" s="291">
        <v>41953</v>
      </c>
      <c r="B580" s="292">
        <v>-20</v>
      </c>
      <c r="C580" s="293" t="s">
        <v>441</v>
      </c>
      <c r="D580" s="293" t="s">
        <v>599</v>
      </c>
      <c r="E580" s="293" t="s">
        <v>1359</v>
      </c>
      <c r="F580" s="293" t="s">
        <v>1360</v>
      </c>
      <c r="G580" s="294">
        <f t="shared" si="42"/>
        <v>-20</v>
      </c>
      <c r="H580" s="295">
        <f t="shared" si="39"/>
        <v>40089.56</v>
      </c>
      <c r="I580" s="211"/>
      <c r="J580" s="212"/>
      <c r="K580" s="231"/>
      <c r="L580" s="249"/>
      <c r="M580" s="249"/>
      <c r="N580" s="249">
        <f>G580</f>
        <v>-20</v>
      </c>
      <c r="Z580"/>
      <c r="AA580"/>
      <c r="AB580"/>
    </row>
    <row r="581" spans="1:28" s="213" customFormat="1" hidden="1" outlineLevel="1" x14ac:dyDescent="0.25">
      <c r="A581" s="291">
        <v>41953</v>
      </c>
      <c r="B581" s="292">
        <v>78</v>
      </c>
      <c r="C581" s="293" t="s">
        <v>1361</v>
      </c>
      <c r="D581" s="293" t="s">
        <v>1362</v>
      </c>
      <c r="E581" s="293" t="s">
        <v>882</v>
      </c>
      <c r="F581" s="293" t="s">
        <v>1363</v>
      </c>
      <c r="G581" s="294">
        <f t="shared" si="42"/>
        <v>78</v>
      </c>
      <c r="H581" s="295">
        <f t="shared" si="39"/>
        <v>40167.56</v>
      </c>
      <c r="I581" s="211"/>
      <c r="J581" s="212"/>
      <c r="K581" s="231"/>
      <c r="L581" s="249"/>
      <c r="M581" s="249"/>
      <c r="N581" s="249"/>
      <c r="O581" s="213">
        <f>G581</f>
        <v>78</v>
      </c>
      <c r="Z581"/>
      <c r="AA581"/>
      <c r="AB581"/>
    </row>
    <row r="582" spans="1:28" s="213" customFormat="1" hidden="1" outlineLevel="1" x14ac:dyDescent="0.25">
      <c r="A582" s="291">
        <v>41953</v>
      </c>
      <c r="B582" s="292">
        <v>26</v>
      </c>
      <c r="C582" s="293" t="s">
        <v>756</v>
      </c>
      <c r="D582" s="293" t="s">
        <v>1364</v>
      </c>
      <c r="E582" s="293" t="s">
        <v>1365</v>
      </c>
      <c r="F582" s="293" t="s">
        <v>1366</v>
      </c>
      <c r="G582" s="294">
        <f t="shared" si="42"/>
        <v>26</v>
      </c>
      <c r="H582" s="295">
        <f t="shared" si="39"/>
        <v>40193.56</v>
      </c>
      <c r="I582" s="211"/>
      <c r="J582" s="212"/>
      <c r="K582" s="231"/>
      <c r="L582" s="249"/>
      <c r="M582" s="249"/>
      <c r="N582" s="249"/>
      <c r="O582" s="213">
        <f>G582</f>
        <v>26</v>
      </c>
      <c r="Z582"/>
      <c r="AA582"/>
      <c r="AB582"/>
    </row>
    <row r="583" spans="1:28" s="213" customFormat="1" hidden="1" outlineLevel="1" x14ac:dyDescent="0.25">
      <c r="A583" s="291">
        <v>41953</v>
      </c>
      <c r="B583" s="292">
        <v>860</v>
      </c>
      <c r="C583" s="293" t="s">
        <v>1367</v>
      </c>
      <c r="D583" s="293"/>
      <c r="E583" s="293" t="s">
        <v>1368</v>
      </c>
      <c r="F583" s="293" t="s">
        <v>769</v>
      </c>
      <c r="G583" s="294">
        <f t="shared" si="42"/>
        <v>860</v>
      </c>
      <c r="H583" s="295">
        <f t="shared" si="39"/>
        <v>41053.56</v>
      </c>
      <c r="I583" s="211"/>
      <c r="J583" s="212"/>
      <c r="K583" s="231"/>
      <c r="L583" s="249"/>
      <c r="M583" s="249"/>
      <c r="N583" s="249">
        <f>G583</f>
        <v>860</v>
      </c>
      <c r="Z583"/>
      <c r="AA583"/>
      <c r="AB583"/>
    </row>
    <row r="584" spans="1:28" s="213" customFormat="1" hidden="1" outlineLevel="1" x14ac:dyDescent="0.25">
      <c r="A584" s="291">
        <v>41953</v>
      </c>
      <c r="B584" s="292">
        <v>1068.2</v>
      </c>
      <c r="C584" s="293" t="s">
        <v>1369</v>
      </c>
      <c r="D584" s="293"/>
      <c r="E584" s="293" t="s">
        <v>1370</v>
      </c>
      <c r="F584" s="293" t="s">
        <v>769</v>
      </c>
      <c r="G584" s="294">
        <f t="shared" si="42"/>
        <v>1068.2</v>
      </c>
      <c r="H584" s="295">
        <f t="shared" si="39"/>
        <v>42121.759999999995</v>
      </c>
      <c r="I584" s="211"/>
      <c r="J584" s="212"/>
      <c r="K584" s="231"/>
      <c r="L584" s="249"/>
      <c r="M584" s="249"/>
      <c r="N584" s="249">
        <f>G584</f>
        <v>1068.2</v>
      </c>
      <c r="Z584"/>
      <c r="AA584"/>
      <c r="AB584"/>
    </row>
    <row r="585" spans="1:28" s="213" customFormat="1" hidden="1" outlineLevel="1" x14ac:dyDescent="0.25">
      <c r="A585" s="291">
        <v>41953</v>
      </c>
      <c r="B585" s="292">
        <v>575</v>
      </c>
      <c r="C585" s="293" t="s">
        <v>1371</v>
      </c>
      <c r="D585" s="293"/>
      <c r="E585" s="293" t="s">
        <v>1372</v>
      </c>
      <c r="F585" s="293" t="s">
        <v>769</v>
      </c>
      <c r="G585" s="294">
        <f t="shared" si="42"/>
        <v>575</v>
      </c>
      <c r="H585" s="295">
        <f t="shared" si="39"/>
        <v>42696.759999999995</v>
      </c>
      <c r="I585" s="211"/>
      <c r="J585" s="212"/>
      <c r="K585" s="231"/>
      <c r="L585" s="249"/>
      <c r="M585" s="249"/>
      <c r="N585" s="249">
        <f>G585</f>
        <v>575</v>
      </c>
      <c r="Z585"/>
      <c r="AA585"/>
      <c r="AB585"/>
    </row>
    <row r="586" spans="1:28" s="213" customFormat="1" hidden="1" outlineLevel="1" x14ac:dyDescent="0.25">
      <c r="A586" s="291">
        <v>41953</v>
      </c>
      <c r="B586" s="292">
        <v>1995</v>
      </c>
      <c r="C586" s="293" t="s">
        <v>1367</v>
      </c>
      <c r="D586" s="293"/>
      <c r="E586" s="293" t="s">
        <v>1373</v>
      </c>
      <c r="F586" s="293" t="s">
        <v>769</v>
      </c>
      <c r="G586" s="294">
        <f t="shared" si="42"/>
        <v>1995</v>
      </c>
      <c r="H586" s="295">
        <f t="shared" si="39"/>
        <v>44691.759999999995</v>
      </c>
      <c r="I586" s="211"/>
      <c r="J586" s="212"/>
      <c r="K586" s="231"/>
      <c r="L586" s="249"/>
      <c r="M586" s="249"/>
      <c r="N586" s="249">
        <f>G586</f>
        <v>1995</v>
      </c>
      <c r="Z586"/>
      <c r="AA586"/>
      <c r="AB586"/>
    </row>
    <row r="587" spans="1:28" s="213" customFormat="1" hidden="1" outlineLevel="1" x14ac:dyDescent="0.25">
      <c r="A587" s="291">
        <v>41953</v>
      </c>
      <c r="B587" s="292">
        <v>623</v>
      </c>
      <c r="C587" s="293" t="s">
        <v>1374</v>
      </c>
      <c r="D587" s="293"/>
      <c r="E587" s="293" t="s">
        <v>1375</v>
      </c>
      <c r="F587" s="293" t="s">
        <v>769</v>
      </c>
      <c r="G587" s="294">
        <f t="shared" si="42"/>
        <v>623</v>
      </c>
      <c r="H587" s="295">
        <f t="shared" si="39"/>
        <v>45314.759999999995</v>
      </c>
      <c r="I587" s="211"/>
      <c r="J587" s="212"/>
      <c r="K587" s="231"/>
      <c r="L587" s="249"/>
      <c r="M587" s="249"/>
      <c r="N587" s="249">
        <f>G587</f>
        <v>623</v>
      </c>
      <c r="Z587"/>
      <c r="AA587"/>
      <c r="AB587"/>
    </row>
    <row r="588" spans="1:28" s="213" customFormat="1" hidden="1" outlineLevel="1" x14ac:dyDescent="0.25">
      <c r="A588" s="291">
        <v>41954</v>
      </c>
      <c r="B588" s="292">
        <v>52</v>
      </c>
      <c r="C588" s="293" t="s">
        <v>1376</v>
      </c>
      <c r="D588" s="293" t="s">
        <v>1377</v>
      </c>
      <c r="E588" s="293" t="s">
        <v>1378</v>
      </c>
      <c r="F588" s="293" t="s">
        <v>1379</v>
      </c>
      <c r="G588" s="294">
        <f t="shared" si="42"/>
        <v>52</v>
      </c>
      <c r="H588" s="295">
        <f t="shared" si="39"/>
        <v>45366.759999999995</v>
      </c>
      <c r="I588" s="211"/>
      <c r="J588" s="212"/>
      <c r="K588" s="231"/>
      <c r="L588" s="249"/>
      <c r="M588" s="249"/>
      <c r="N588" s="249"/>
      <c r="O588" s="213">
        <f>G588</f>
        <v>52</v>
      </c>
      <c r="Z588"/>
      <c r="AA588"/>
      <c r="AB588"/>
    </row>
    <row r="589" spans="1:28" s="213" customFormat="1" hidden="1" outlineLevel="1" x14ac:dyDescent="0.25">
      <c r="A589" s="291">
        <v>41954</v>
      </c>
      <c r="B589" s="292">
        <v>13</v>
      </c>
      <c r="C589" s="293" t="s">
        <v>1380</v>
      </c>
      <c r="D589" s="293"/>
      <c r="E589" s="293" t="s">
        <v>756</v>
      </c>
      <c r="F589" s="293" t="s">
        <v>1381</v>
      </c>
      <c r="G589" s="294">
        <f t="shared" si="42"/>
        <v>13</v>
      </c>
      <c r="H589" s="295">
        <f t="shared" si="39"/>
        <v>45379.759999999995</v>
      </c>
      <c r="I589" s="211"/>
      <c r="J589" s="212"/>
      <c r="K589" s="231"/>
      <c r="L589" s="249"/>
      <c r="M589" s="249"/>
      <c r="N589" s="249"/>
      <c r="O589" s="213">
        <f t="shared" ref="O589:O597" si="43">G589</f>
        <v>13</v>
      </c>
      <c r="Z589"/>
      <c r="AA589"/>
      <c r="AB589"/>
    </row>
    <row r="590" spans="1:28" s="213" customFormat="1" hidden="1" outlineLevel="1" x14ac:dyDescent="0.25">
      <c r="A590" s="291">
        <v>41955</v>
      </c>
      <c r="B590" s="292">
        <v>15</v>
      </c>
      <c r="C590" s="293" t="s">
        <v>1382</v>
      </c>
      <c r="D590" s="293" t="s">
        <v>1383</v>
      </c>
      <c r="E590" s="293" t="s">
        <v>1384</v>
      </c>
      <c r="F590" s="293" t="s">
        <v>1385</v>
      </c>
      <c r="G590" s="294">
        <f t="shared" si="42"/>
        <v>15</v>
      </c>
      <c r="H590" s="295">
        <f t="shared" ref="H590:H653" si="44">H589+B590</f>
        <v>45394.759999999995</v>
      </c>
      <c r="I590" s="211"/>
      <c r="J590" s="212"/>
      <c r="K590" s="231"/>
      <c r="L590" s="249"/>
      <c r="M590" s="249"/>
      <c r="N590" s="249"/>
      <c r="O590" s="213">
        <f t="shared" si="43"/>
        <v>15</v>
      </c>
      <c r="Z590"/>
      <c r="AA590"/>
      <c r="AB590"/>
    </row>
    <row r="591" spans="1:28" s="213" customFormat="1" hidden="1" outlineLevel="1" x14ac:dyDescent="0.25">
      <c r="A591" s="291">
        <v>41955</v>
      </c>
      <c r="B591" s="292">
        <v>26</v>
      </c>
      <c r="C591" s="293" t="s">
        <v>1386</v>
      </c>
      <c r="D591" s="293" t="s">
        <v>1387</v>
      </c>
      <c r="E591" s="293"/>
      <c r="F591" s="293" t="s">
        <v>1388</v>
      </c>
      <c r="G591" s="294">
        <f t="shared" si="42"/>
        <v>26</v>
      </c>
      <c r="H591" s="295">
        <f t="shared" si="44"/>
        <v>45420.759999999995</v>
      </c>
      <c r="I591" s="211"/>
      <c r="J591" s="212"/>
      <c r="K591" s="231"/>
      <c r="L591" s="249"/>
      <c r="M591" s="249"/>
      <c r="N591" s="249"/>
      <c r="O591" s="213">
        <f t="shared" si="43"/>
        <v>26</v>
      </c>
      <c r="Z591"/>
      <c r="AA591"/>
      <c r="AB591"/>
    </row>
    <row r="592" spans="1:28" s="213" customFormat="1" hidden="1" outlineLevel="1" x14ac:dyDescent="0.25">
      <c r="A592" s="291">
        <v>41956</v>
      </c>
      <c r="B592" s="292">
        <v>27</v>
      </c>
      <c r="C592" s="293" t="s">
        <v>1389</v>
      </c>
      <c r="D592" s="293" t="s">
        <v>1390</v>
      </c>
      <c r="E592" s="293" t="s">
        <v>1391</v>
      </c>
      <c r="F592" s="293" t="s">
        <v>1392</v>
      </c>
      <c r="G592" s="294">
        <f t="shared" si="42"/>
        <v>27</v>
      </c>
      <c r="H592" s="295">
        <f t="shared" si="44"/>
        <v>45447.759999999995</v>
      </c>
      <c r="I592" s="211"/>
      <c r="J592" s="212"/>
      <c r="K592" s="231"/>
      <c r="L592" s="249"/>
      <c r="M592" s="249"/>
      <c r="N592" s="249"/>
      <c r="O592" s="213">
        <f t="shared" si="43"/>
        <v>27</v>
      </c>
      <c r="Z592"/>
      <c r="AA592"/>
      <c r="AB592"/>
    </row>
    <row r="593" spans="1:28" s="213" customFormat="1" hidden="1" outlineLevel="1" x14ac:dyDescent="0.25">
      <c r="A593" s="291">
        <v>41956</v>
      </c>
      <c r="B593" s="292">
        <v>15</v>
      </c>
      <c r="C593" s="293" t="s">
        <v>1007</v>
      </c>
      <c r="D593" s="293" t="s">
        <v>1393</v>
      </c>
      <c r="E593" s="293" t="s">
        <v>756</v>
      </c>
      <c r="F593" s="293" t="s">
        <v>1394</v>
      </c>
      <c r="G593" s="294">
        <f t="shared" si="42"/>
        <v>15</v>
      </c>
      <c r="H593" s="295">
        <f t="shared" si="44"/>
        <v>45462.759999999995</v>
      </c>
      <c r="I593" s="211"/>
      <c r="J593" s="212"/>
      <c r="K593" s="231"/>
      <c r="L593" s="249"/>
      <c r="M593" s="249"/>
      <c r="N593" s="249"/>
      <c r="O593" s="213">
        <f t="shared" si="43"/>
        <v>15</v>
      </c>
      <c r="Z593"/>
      <c r="AA593"/>
      <c r="AB593"/>
    </row>
    <row r="594" spans="1:28" s="213" customFormat="1" hidden="1" outlineLevel="1" x14ac:dyDescent="0.25">
      <c r="A594" s="291">
        <v>41957</v>
      </c>
      <c r="B594" s="292">
        <v>63</v>
      </c>
      <c r="C594" s="293" t="s">
        <v>1395</v>
      </c>
      <c r="D594" s="293" t="s">
        <v>1396</v>
      </c>
      <c r="E594" s="293" t="s">
        <v>756</v>
      </c>
      <c r="F594" s="293" t="s">
        <v>1397</v>
      </c>
      <c r="G594" s="294">
        <f t="shared" si="42"/>
        <v>63</v>
      </c>
      <c r="H594" s="295">
        <f t="shared" si="44"/>
        <v>45525.759999999995</v>
      </c>
      <c r="I594" s="211"/>
      <c r="J594" s="212"/>
      <c r="K594" s="231"/>
      <c r="L594" s="249"/>
      <c r="M594" s="249"/>
      <c r="N594" s="249"/>
      <c r="O594" s="213">
        <f t="shared" si="43"/>
        <v>63</v>
      </c>
      <c r="Z594"/>
      <c r="AA594"/>
      <c r="AB594"/>
    </row>
    <row r="595" spans="1:28" s="213" customFormat="1" hidden="1" outlineLevel="1" x14ac:dyDescent="0.25">
      <c r="A595" s="291">
        <v>41961</v>
      </c>
      <c r="B595" s="292">
        <v>27</v>
      </c>
      <c r="C595" s="293" t="s">
        <v>1398</v>
      </c>
      <c r="D595" s="293" t="s">
        <v>914</v>
      </c>
      <c r="E595" s="293" t="s">
        <v>1399</v>
      </c>
      <c r="F595" s="293" t="s">
        <v>1400</v>
      </c>
      <c r="G595" s="294">
        <f t="shared" si="42"/>
        <v>27</v>
      </c>
      <c r="H595" s="295">
        <f t="shared" si="44"/>
        <v>45552.759999999995</v>
      </c>
      <c r="I595" s="211"/>
      <c r="J595" s="212"/>
      <c r="K595" s="231"/>
      <c r="L595" s="249"/>
      <c r="M595" s="249"/>
      <c r="N595" s="249"/>
      <c r="O595" s="213">
        <f t="shared" si="43"/>
        <v>27</v>
      </c>
      <c r="Z595"/>
      <c r="AA595"/>
      <c r="AB595"/>
    </row>
    <row r="596" spans="1:28" s="213" customFormat="1" hidden="1" outlineLevel="1" x14ac:dyDescent="0.25">
      <c r="A596" s="291">
        <v>41961</v>
      </c>
      <c r="B596" s="292">
        <v>104</v>
      </c>
      <c r="C596" s="293" t="s">
        <v>1401</v>
      </c>
      <c r="D596" s="293" t="s">
        <v>914</v>
      </c>
      <c r="E596" s="293" t="s">
        <v>1402</v>
      </c>
      <c r="F596" s="293" t="s">
        <v>1403</v>
      </c>
      <c r="G596" s="294">
        <f t="shared" si="42"/>
        <v>104</v>
      </c>
      <c r="H596" s="295">
        <f t="shared" si="44"/>
        <v>45656.759999999995</v>
      </c>
      <c r="I596" s="211"/>
      <c r="J596" s="212"/>
      <c r="K596" s="231"/>
      <c r="L596" s="249"/>
      <c r="M596" s="249"/>
      <c r="N596" s="249"/>
      <c r="O596" s="213">
        <f t="shared" si="43"/>
        <v>104</v>
      </c>
      <c r="Z596"/>
      <c r="AA596"/>
      <c r="AB596"/>
    </row>
    <row r="597" spans="1:28" s="213" customFormat="1" hidden="1" outlineLevel="1" x14ac:dyDescent="0.25">
      <c r="A597" s="291">
        <v>41961</v>
      </c>
      <c r="B597" s="292">
        <v>13</v>
      </c>
      <c r="C597" s="293" t="s">
        <v>756</v>
      </c>
      <c r="D597" s="293" t="s">
        <v>1404</v>
      </c>
      <c r="E597" s="293" t="s">
        <v>1405</v>
      </c>
      <c r="F597" s="293" t="s">
        <v>1406</v>
      </c>
      <c r="G597" s="294">
        <f t="shared" si="42"/>
        <v>13</v>
      </c>
      <c r="H597" s="295">
        <f t="shared" si="44"/>
        <v>45669.759999999995</v>
      </c>
      <c r="I597" s="211"/>
      <c r="J597" s="212"/>
      <c r="K597" s="231"/>
      <c r="L597" s="249"/>
      <c r="M597" s="249"/>
      <c r="N597" s="249"/>
      <c r="O597" s="213">
        <f t="shared" si="43"/>
        <v>13</v>
      </c>
      <c r="Z597"/>
      <c r="AA597"/>
      <c r="AB597"/>
    </row>
    <row r="598" spans="1:28" s="213" customFormat="1" hidden="1" outlineLevel="1" x14ac:dyDescent="0.25">
      <c r="A598" s="291">
        <v>41961</v>
      </c>
      <c r="B598" s="292">
        <v>-724.67</v>
      </c>
      <c r="C598" s="293" t="s">
        <v>1407</v>
      </c>
      <c r="D598" s="293"/>
      <c r="E598" s="293"/>
      <c r="F598" s="293" t="s">
        <v>1408</v>
      </c>
      <c r="G598" s="294">
        <f t="shared" si="42"/>
        <v>-724.67</v>
      </c>
      <c r="H598" s="295">
        <f t="shared" si="44"/>
        <v>44945.09</v>
      </c>
      <c r="I598" s="211"/>
      <c r="J598" s="212"/>
      <c r="K598" s="231"/>
      <c r="L598" s="249"/>
      <c r="M598" s="249"/>
      <c r="N598" s="249">
        <f>G598</f>
        <v>-724.67</v>
      </c>
      <c r="Z598"/>
      <c r="AA598"/>
      <c r="AB598"/>
    </row>
    <row r="599" spans="1:28" s="213" customFormat="1" hidden="1" outlineLevel="1" x14ac:dyDescent="0.25">
      <c r="A599" s="291">
        <v>41962</v>
      </c>
      <c r="B599" s="292">
        <v>15</v>
      </c>
      <c r="C599" s="293" t="s">
        <v>1051</v>
      </c>
      <c r="D599" s="293" t="s">
        <v>1409</v>
      </c>
      <c r="E599" s="293" t="s">
        <v>1410</v>
      </c>
      <c r="F599" s="293" t="s">
        <v>1411</v>
      </c>
      <c r="G599" s="294">
        <f t="shared" si="42"/>
        <v>15</v>
      </c>
      <c r="H599" s="295">
        <f t="shared" si="44"/>
        <v>44960.09</v>
      </c>
      <c r="I599" s="211"/>
      <c r="J599" s="212"/>
      <c r="K599" s="231"/>
      <c r="L599" s="249"/>
      <c r="M599" s="249"/>
      <c r="N599" s="249"/>
      <c r="O599" s="213">
        <f>G599</f>
        <v>15</v>
      </c>
      <c r="Z599"/>
      <c r="AA599"/>
      <c r="AB599"/>
    </row>
    <row r="600" spans="1:28" s="213" customFormat="1" hidden="1" outlineLevel="1" x14ac:dyDescent="0.25">
      <c r="A600" s="291">
        <v>41962</v>
      </c>
      <c r="B600" s="292">
        <v>26</v>
      </c>
      <c r="C600" s="293" t="s">
        <v>1412</v>
      </c>
      <c r="D600" s="293" t="s">
        <v>1413</v>
      </c>
      <c r="E600" s="293" t="s">
        <v>1414</v>
      </c>
      <c r="F600" s="293" t="s">
        <v>1415</v>
      </c>
      <c r="G600" s="294">
        <f t="shared" si="42"/>
        <v>26</v>
      </c>
      <c r="H600" s="295">
        <f t="shared" si="44"/>
        <v>44986.09</v>
      </c>
      <c r="I600" s="211"/>
      <c r="J600" s="212"/>
      <c r="K600" s="231"/>
      <c r="L600" s="249"/>
      <c r="M600" s="249"/>
      <c r="N600" s="249"/>
      <c r="O600" s="213">
        <f>G600</f>
        <v>26</v>
      </c>
      <c r="Z600"/>
      <c r="AA600"/>
      <c r="AB600"/>
    </row>
    <row r="601" spans="1:28" s="213" customFormat="1" hidden="1" outlineLevel="1" x14ac:dyDescent="0.25">
      <c r="A601" s="291">
        <v>41963</v>
      </c>
      <c r="B601" s="292">
        <v>-40</v>
      </c>
      <c r="C601" s="293"/>
      <c r="D601" s="293" t="s">
        <v>441</v>
      </c>
      <c r="E601" s="293">
        <v>3171</v>
      </c>
      <c r="F601" s="293"/>
      <c r="G601" s="294">
        <f t="shared" si="42"/>
        <v>-40</v>
      </c>
      <c r="H601" s="295">
        <f t="shared" si="44"/>
        <v>44946.09</v>
      </c>
      <c r="I601" s="211"/>
      <c r="J601" s="212"/>
      <c r="K601" s="231"/>
      <c r="L601" s="249"/>
      <c r="M601" s="249"/>
      <c r="N601" s="249">
        <f>G601</f>
        <v>-40</v>
      </c>
      <c r="Z601"/>
      <c r="AA601"/>
      <c r="AB601"/>
    </row>
    <row r="602" spans="1:28" s="213" customFormat="1" hidden="1" outlineLevel="1" x14ac:dyDescent="0.25">
      <c r="A602" s="291">
        <v>41963</v>
      </c>
      <c r="B602" s="292">
        <v>3</v>
      </c>
      <c r="C602" s="293" t="s">
        <v>447</v>
      </c>
      <c r="D602" s="293" t="s">
        <v>1416</v>
      </c>
      <c r="E602" s="293" t="s">
        <v>1417</v>
      </c>
      <c r="F602" s="293" t="s">
        <v>1418</v>
      </c>
      <c r="G602" s="294">
        <f t="shared" si="42"/>
        <v>3</v>
      </c>
      <c r="H602" s="295">
        <f t="shared" si="44"/>
        <v>44949.09</v>
      </c>
      <c r="I602" s="211"/>
      <c r="J602" s="212"/>
      <c r="K602" s="231"/>
      <c r="L602" s="249"/>
      <c r="M602" s="249"/>
      <c r="N602" s="249"/>
      <c r="T602" s="213">
        <f>G602</f>
        <v>3</v>
      </c>
      <c r="Z602"/>
      <c r="AA602"/>
      <c r="AB602"/>
    </row>
    <row r="603" spans="1:28" s="213" customFormat="1" hidden="1" outlineLevel="1" x14ac:dyDescent="0.25">
      <c r="A603" s="291">
        <v>41963</v>
      </c>
      <c r="B603" s="292">
        <v>12</v>
      </c>
      <c r="C603" s="293" t="s">
        <v>1419</v>
      </c>
      <c r="D603" s="293"/>
      <c r="E603" s="293" t="s">
        <v>1420</v>
      </c>
      <c r="F603" s="293" t="s">
        <v>854</v>
      </c>
      <c r="G603" s="294">
        <f t="shared" si="42"/>
        <v>12</v>
      </c>
      <c r="H603" s="295">
        <f t="shared" si="44"/>
        <v>44961.09</v>
      </c>
      <c r="I603" s="211"/>
      <c r="J603" s="212"/>
      <c r="K603" s="231"/>
      <c r="L603" s="249"/>
      <c r="M603" s="249"/>
      <c r="N603" s="249"/>
      <c r="T603" s="213">
        <f>G603</f>
        <v>12</v>
      </c>
      <c r="Z603"/>
      <c r="AA603"/>
      <c r="AB603"/>
    </row>
    <row r="604" spans="1:28" s="213" customFormat="1" hidden="1" outlineLevel="1" x14ac:dyDescent="0.25">
      <c r="A604" s="291">
        <v>41963</v>
      </c>
      <c r="B604" s="292">
        <v>6</v>
      </c>
      <c r="C604" s="293" t="s">
        <v>1421</v>
      </c>
      <c r="D604" s="293" t="s">
        <v>447</v>
      </c>
      <c r="E604" s="293" t="s">
        <v>1422</v>
      </c>
      <c r="F604" s="293" t="s">
        <v>1423</v>
      </c>
      <c r="G604" s="294">
        <f t="shared" si="42"/>
        <v>6</v>
      </c>
      <c r="H604" s="295">
        <f t="shared" si="44"/>
        <v>44967.09</v>
      </c>
      <c r="I604" s="211"/>
      <c r="J604" s="212"/>
      <c r="K604" s="231"/>
      <c r="L604" s="249"/>
      <c r="M604" s="249"/>
      <c r="N604" s="249"/>
      <c r="T604" s="213">
        <f>G604</f>
        <v>6</v>
      </c>
      <c r="Z604"/>
      <c r="AA604"/>
      <c r="AB604"/>
    </row>
    <row r="605" spans="1:28" s="213" customFormat="1" hidden="1" outlineLevel="1" x14ac:dyDescent="0.25">
      <c r="A605" s="291">
        <v>41963</v>
      </c>
      <c r="B605" s="292">
        <v>3</v>
      </c>
      <c r="C605" s="293" t="s">
        <v>1424</v>
      </c>
      <c r="D605" s="293"/>
      <c r="E605" s="293" t="s">
        <v>1425</v>
      </c>
      <c r="F605" s="293" t="s">
        <v>1426</v>
      </c>
      <c r="G605" s="294">
        <f t="shared" si="42"/>
        <v>3</v>
      </c>
      <c r="H605" s="295">
        <f t="shared" si="44"/>
        <v>44970.09</v>
      </c>
      <c r="I605" s="211"/>
      <c r="J605" s="212"/>
      <c r="K605" s="231"/>
      <c r="L605" s="249"/>
      <c r="M605" s="249"/>
      <c r="N605" s="249"/>
      <c r="T605" s="213">
        <f>G605</f>
        <v>3</v>
      </c>
      <c r="Z605"/>
      <c r="AA605"/>
      <c r="AB605"/>
    </row>
    <row r="606" spans="1:28" s="213" customFormat="1" hidden="1" outlineLevel="1" x14ac:dyDescent="0.25">
      <c r="A606" s="291">
        <v>41964</v>
      </c>
      <c r="B606" s="292">
        <v>3</v>
      </c>
      <c r="C606" s="293" t="s">
        <v>1425</v>
      </c>
      <c r="D606" s="293"/>
      <c r="E606" s="293" t="s">
        <v>1427</v>
      </c>
      <c r="F606" s="293" t="s">
        <v>1428</v>
      </c>
      <c r="G606" s="294">
        <f t="shared" si="42"/>
        <v>3</v>
      </c>
      <c r="H606" s="295">
        <f t="shared" si="44"/>
        <v>44973.09</v>
      </c>
      <c r="I606" s="211"/>
      <c r="J606" s="212"/>
      <c r="K606" s="231"/>
      <c r="L606" s="249"/>
      <c r="M606" s="249"/>
      <c r="N606" s="249"/>
      <c r="T606" s="213">
        <f>G606</f>
        <v>3</v>
      </c>
      <c r="Z606"/>
      <c r="AA606"/>
      <c r="AB606"/>
    </row>
    <row r="607" spans="1:28" s="213" customFormat="1" hidden="1" outlineLevel="1" x14ac:dyDescent="0.25">
      <c r="A607" s="291">
        <v>41964</v>
      </c>
      <c r="B607" s="292">
        <v>10</v>
      </c>
      <c r="C607" s="293"/>
      <c r="D607" s="293"/>
      <c r="E607" s="293"/>
      <c r="F607" s="293" t="s">
        <v>457</v>
      </c>
      <c r="G607" s="294">
        <f t="shared" si="42"/>
        <v>10</v>
      </c>
      <c r="H607" s="295">
        <f t="shared" si="44"/>
        <v>44983.09</v>
      </c>
      <c r="I607" s="211"/>
      <c r="J607" s="212"/>
      <c r="K607" s="231"/>
      <c r="L607" s="249"/>
      <c r="M607" s="249">
        <f>G607</f>
        <v>10</v>
      </c>
      <c r="N607" s="249"/>
      <c r="Z607"/>
      <c r="AA607"/>
      <c r="AB607"/>
    </row>
    <row r="608" spans="1:28" s="213" customFormat="1" hidden="1" outlineLevel="1" x14ac:dyDescent="0.25">
      <c r="A608" s="291">
        <v>41964</v>
      </c>
      <c r="B608" s="292">
        <v>3</v>
      </c>
      <c r="C608" s="293"/>
      <c r="D608" s="293" t="s">
        <v>1123</v>
      </c>
      <c r="E608" s="293" t="s">
        <v>1429</v>
      </c>
      <c r="F608" s="293" t="s">
        <v>1124</v>
      </c>
      <c r="G608" s="294">
        <f t="shared" si="42"/>
        <v>3</v>
      </c>
      <c r="H608" s="295">
        <f t="shared" si="44"/>
        <v>44986.09</v>
      </c>
      <c r="I608" s="211"/>
      <c r="J608" s="212"/>
      <c r="K608" s="231"/>
      <c r="L608" s="249"/>
      <c r="M608" s="249"/>
      <c r="N608" s="249"/>
      <c r="T608" s="213">
        <f>G608</f>
        <v>3</v>
      </c>
      <c r="Z608"/>
      <c r="AA608"/>
      <c r="AB608"/>
    </row>
    <row r="609" spans="1:28" s="213" customFormat="1" hidden="1" outlineLevel="1" x14ac:dyDescent="0.25">
      <c r="A609" s="291">
        <v>41964</v>
      </c>
      <c r="B609" s="292">
        <v>3</v>
      </c>
      <c r="C609" s="293"/>
      <c r="D609" s="293" t="s">
        <v>1123</v>
      </c>
      <c r="E609" s="293" t="s">
        <v>1430</v>
      </c>
      <c r="F609" s="293" t="s">
        <v>1124</v>
      </c>
      <c r="G609" s="294">
        <f t="shared" si="42"/>
        <v>3</v>
      </c>
      <c r="H609" s="295">
        <f t="shared" si="44"/>
        <v>44989.09</v>
      </c>
      <c r="I609" s="211"/>
      <c r="J609" s="212"/>
      <c r="K609" s="231"/>
      <c r="L609" s="249"/>
      <c r="M609" s="249"/>
      <c r="N609" s="249"/>
      <c r="T609" s="213">
        <f t="shared" ref="T609:T620" si="45">G609</f>
        <v>3</v>
      </c>
      <c r="Z609"/>
      <c r="AA609"/>
      <c r="AB609"/>
    </row>
    <row r="610" spans="1:28" s="213" customFormat="1" hidden="1" outlineLevel="1" x14ac:dyDescent="0.25">
      <c r="A610" s="291">
        <v>41964</v>
      </c>
      <c r="B610" s="292">
        <v>3</v>
      </c>
      <c r="C610" s="293" t="s">
        <v>1431</v>
      </c>
      <c r="D610" s="293" t="s">
        <v>1432</v>
      </c>
      <c r="E610" s="293" t="s">
        <v>447</v>
      </c>
      <c r="F610" s="293" t="s">
        <v>1121</v>
      </c>
      <c r="G610" s="294">
        <f t="shared" si="42"/>
        <v>3</v>
      </c>
      <c r="H610" s="295">
        <f t="shared" si="44"/>
        <v>44992.09</v>
      </c>
      <c r="I610" s="211"/>
      <c r="J610" s="212"/>
      <c r="K610" s="231"/>
      <c r="L610" s="249"/>
      <c r="M610" s="249"/>
      <c r="N610" s="249"/>
      <c r="T610" s="213">
        <f t="shared" si="45"/>
        <v>3</v>
      </c>
      <c r="Z610"/>
      <c r="AA610"/>
      <c r="AB610"/>
    </row>
    <row r="611" spans="1:28" s="213" customFormat="1" hidden="1" outlineLevel="1" x14ac:dyDescent="0.25">
      <c r="A611" s="291">
        <v>41966</v>
      </c>
      <c r="B611" s="292">
        <v>3</v>
      </c>
      <c r="C611" s="293" t="s">
        <v>809</v>
      </c>
      <c r="D611" s="293" t="s">
        <v>447</v>
      </c>
      <c r="E611" s="293" t="s">
        <v>810</v>
      </c>
      <c r="F611" s="293" t="s">
        <v>811</v>
      </c>
      <c r="G611" s="294">
        <f t="shared" si="42"/>
        <v>3</v>
      </c>
      <c r="H611" s="295">
        <f t="shared" si="44"/>
        <v>44995.09</v>
      </c>
      <c r="I611" s="211"/>
      <c r="J611" s="212"/>
      <c r="K611" s="231"/>
      <c r="L611" s="249"/>
      <c r="M611" s="249"/>
      <c r="N611" s="249"/>
      <c r="T611" s="213">
        <f t="shared" si="45"/>
        <v>3</v>
      </c>
      <c r="Z611"/>
      <c r="AA611"/>
      <c r="AB611"/>
    </row>
    <row r="612" spans="1:28" s="213" customFormat="1" hidden="1" outlineLevel="1" x14ac:dyDescent="0.25">
      <c r="A612" s="291">
        <v>41967</v>
      </c>
      <c r="B612" s="292">
        <v>6</v>
      </c>
      <c r="C612" s="293" t="s">
        <v>447</v>
      </c>
      <c r="D612" s="293"/>
      <c r="E612" s="293"/>
      <c r="F612" s="293" t="s">
        <v>1433</v>
      </c>
      <c r="G612" s="294">
        <f t="shared" si="42"/>
        <v>6</v>
      </c>
      <c r="H612" s="295">
        <f t="shared" si="44"/>
        <v>45001.09</v>
      </c>
      <c r="I612" s="211"/>
      <c r="J612" s="212"/>
      <c r="K612" s="231"/>
      <c r="L612" s="249"/>
      <c r="M612" s="249"/>
      <c r="N612" s="249"/>
      <c r="T612" s="213">
        <f t="shared" si="45"/>
        <v>6</v>
      </c>
      <c r="Z612"/>
      <c r="AA612"/>
      <c r="AB612"/>
    </row>
    <row r="613" spans="1:28" s="213" customFormat="1" hidden="1" outlineLevel="1" x14ac:dyDescent="0.25">
      <c r="A613" s="291">
        <v>41967</v>
      </c>
      <c r="B613" s="292">
        <v>3</v>
      </c>
      <c r="C613" s="293" t="s">
        <v>1434</v>
      </c>
      <c r="D613" s="293" t="s">
        <v>1398</v>
      </c>
      <c r="E613" s="293" t="s">
        <v>447</v>
      </c>
      <c r="F613" s="293" t="s">
        <v>1400</v>
      </c>
      <c r="G613" s="294">
        <f t="shared" si="42"/>
        <v>3</v>
      </c>
      <c r="H613" s="295">
        <f t="shared" si="44"/>
        <v>45004.09</v>
      </c>
      <c r="I613" s="211"/>
      <c r="J613" s="212"/>
      <c r="K613" s="231"/>
      <c r="L613" s="249"/>
      <c r="M613" s="249"/>
      <c r="N613" s="249"/>
      <c r="T613" s="213">
        <f t="shared" si="45"/>
        <v>3</v>
      </c>
      <c r="Z613"/>
      <c r="AA613"/>
      <c r="AB613"/>
    </row>
    <row r="614" spans="1:28" s="213" customFormat="1" hidden="1" outlineLevel="1" x14ac:dyDescent="0.25">
      <c r="A614" s="291">
        <v>41967</v>
      </c>
      <c r="B614" s="292">
        <v>6</v>
      </c>
      <c r="C614" s="293" t="s">
        <v>960</v>
      </c>
      <c r="D614" s="293" t="s">
        <v>447</v>
      </c>
      <c r="E614" s="293" t="s">
        <v>447</v>
      </c>
      <c r="F614" s="293" t="s">
        <v>959</v>
      </c>
      <c r="G614" s="294">
        <f t="shared" si="42"/>
        <v>6</v>
      </c>
      <c r="H614" s="295">
        <f t="shared" si="44"/>
        <v>45010.09</v>
      </c>
      <c r="I614" s="211"/>
      <c r="J614" s="212"/>
      <c r="K614" s="231"/>
      <c r="L614" s="249"/>
      <c r="M614" s="249"/>
      <c r="N614" s="249"/>
      <c r="T614" s="213">
        <f t="shared" si="45"/>
        <v>6</v>
      </c>
      <c r="Z614"/>
      <c r="AA614"/>
      <c r="AB614"/>
    </row>
    <row r="615" spans="1:28" s="213" customFormat="1" hidden="1" outlineLevel="1" x14ac:dyDescent="0.25">
      <c r="A615" s="291">
        <v>41967</v>
      </c>
      <c r="B615" s="292">
        <v>3</v>
      </c>
      <c r="C615" s="293"/>
      <c r="D615" s="293"/>
      <c r="E615" s="293" t="s">
        <v>1435</v>
      </c>
      <c r="F615" s="293" t="s">
        <v>1436</v>
      </c>
      <c r="G615" s="294">
        <f t="shared" si="42"/>
        <v>3</v>
      </c>
      <c r="H615" s="295">
        <f t="shared" si="44"/>
        <v>45013.09</v>
      </c>
      <c r="I615" s="211"/>
      <c r="J615" s="212"/>
      <c r="K615" s="231"/>
      <c r="L615" s="249"/>
      <c r="M615" s="249"/>
      <c r="N615" s="249"/>
      <c r="T615" s="213">
        <f t="shared" si="45"/>
        <v>3</v>
      </c>
      <c r="Z615"/>
      <c r="AA615"/>
      <c r="AB615"/>
    </row>
    <row r="616" spans="1:28" s="213" customFormat="1" hidden="1" outlineLevel="1" x14ac:dyDescent="0.25">
      <c r="A616" s="291">
        <v>41967</v>
      </c>
      <c r="B616" s="292">
        <v>3</v>
      </c>
      <c r="C616" s="293" t="s">
        <v>1084</v>
      </c>
      <c r="D616" s="293" t="s">
        <v>1437</v>
      </c>
      <c r="E616" s="293" t="s">
        <v>1438</v>
      </c>
      <c r="F616" s="293" t="s">
        <v>1083</v>
      </c>
      <c r="G616" s="294">
        <f t="shared" si="42"/>
        <v>3</v>
      </c>
      <c r="H616" s="295">
        <f t="shared" si="44"/>
        <v>45016.09</v>
      </c>
      <c r="I616" s="211"/>
      <c r="J616" s="212"/>
      <c r="K616" s="231"/>
      <c r="L616" s="249"/>
      <c r="M616" s="249"/>
      <c r="N616" s="249"/>
      <c r="T616" s="213">
        <f t="shared" si="45"/>
        <v>3</v>
      </c>
      <c r="Z616"/>
      <c r="AA616"/>
      <c r="AB616"/>
    </row>
    <row r="617" spans="1:28" s="213" customFormat="1" hidden="1" outlineLevel="1" x14ac:dyDescent="0.25">
      <c r="A617" s="291">
        <v>41967</v>
      </c>
      <c r="B617" s="292">
        <v>3</v>
      </c>
      <c r="C617" s="293" t="s">
        <v>1439</v>
      </c>
      <c r="D617" s="293"/>
      <c r="E617" s="293" t="s">
        <v>1440</v>
      </c>
      <c r="F617" s="293" t="s">
        <v>1441</v>
      </c>
      <c r="G617" s="294">
        <f t="shared" si="42"/>
        <v>3</v>
      </c>
      <c r="H617" s="295">
        <f t="shared" si="44"/>
        <v>45019.09</v>
      </c>
      <c r="I617" s="211"/>
      <c r="J617" s="212"/>
      <c r="K617" s="231"/>
      <c r="L617" s="249"/>
      <c r="M617" s="249"/>
      <c r="N617" s="249"/>
      <c r="T617" s="213">
        <f t="shared" si="45"/>
        <v>3</v>
      </c>
      <c r="Z617"/>
      <c r="AA617"/>
      <c r="AB617"/>
    </row>
    <row r="618" spans="1:28" s="213" customFormat="1" hidden="1" outlineLevel="1" x14ac:dyDescent="0.25">
      <c r="A618" s="291">
        <v>41967</v>
      </c>
      <c r="B618" s="292">
        <v>3</v>
      </c>
      <c r="C618" s="293" t="s">
        <v>1045</v>
      </c>
      <c r="D618" s="293" t="s">
        <v>1050</v>
      </c>
      <c r="E618" s="293" t="s">
        <v>447</v>
      </c>
      <c r="F618" s="293" t="s">
        <v>1442</v>
      </c>
      <c r="G618" s="294">
        <f t="shared" si="42"/>
        <v>3</v>
      </c>
      <c r="H618" s="295">
        <f t="shared" si="44"/>
        <v>45022.09</v>
      </c>
      <c r="I618" s="211"/>
      <c r="J618" s="212"/>
      <c r="K618" s="231"/>
      <c r="L618" s="249"/>
      <c r="M618" s="249"/>
      <c r="N618" s="249"/>
      <c r="T618" s="213">
        <f t="shared" si="45"/>
        <v>3</v>
      </c>
      <c r="Z618"/>
      <c r="AA618"/>
      <c r="AB618"/>
    </row>
    <row r="619" spans="1:28" s="213" customFormat="1" hidden="1" outlineLevel="1" x14ac:dyDescent="0.25">
      <c r="A619" s="291">
        <v>41967</v>
      </c>
      <c r="B619" s="292">
        <v>3</v>
      </c>
      <c r="C619" s="293" t="s">
        <v>1045</v>
      </c>
      <c r="D619" s="293" t="s">
        <v>1046</v>
      </c>
      <c r="E619" s="293" t="s">
        <v>447</v>
      </c>
      <c r="F619" s="293" t="s">
        <v>1442</v>
      </c>
      <c r="G619" s="294">
        <f t="shared" si="42"/>
        <v>3</v>
      </c>
      <c r="H619" s="295">
        <f t="shared" si="44"/>
        <v>45025.09</v>
      </c>
      <c r="I619" s="211"/>
      <c r="J619" s="212"/>
      <c r="K619" s="231"/>
      <c r="L619" s="249"/>
      <c r="M619" s="249"/>
      <c r="N619" s="249"/>
      <c r="T619" s="213">
        <f t="shared" si="45"/>
        <v>3</v>
      </c>
      <c r="Z619"/>
      <c r="AA619"/>
      <c r="AB619"/>
    </row>
    <row r="620" spans="1:28" s="213" customFormat="1" hidden="1" outlineLevel="1" x14ac:dyDescent="0.25">
      <c r="A620" s="291">
        <v>41967</v>
      </c>
      <c r="B620" s="292">
        <v>3</v>
      </c>
      <c r="C620" s="293" t="s">
        <v>1443</v>
      </c>
      <c r="D620" s="293" t="s">
        <v>1444</v>
      </c>
      <c r="E620" s="293" t="s">
        <v>447</v>
      </c>
      <c r="F620" s="293" t="s">
        <v>1445</v>
      </c>
      <c r="G620" s="294">
        <f t="shared" si="42"/>
        <v>3</v>
      </c>
      <c r="H620" s="295">
        <f>H619+B620</f>
        <v>45028.09</v>
      </c>
      <c r="I620" s="211"/>
      <c r="J620" s="212"/>
      <c r="K620" s="231"/>
      <c r="L620" s="249"/>
      <c r="M620" s="249"/>
      <c r="N620" s="249"/>
      <c r="T620" s="213">
        <f t="shared" si="45"/>
        <v>3</v>
      </c>
      <c r="Z620"/>
      <c r="AA620"/>
      <c r="AB620"/>
    </row>
    <row r="621" spans="1:28" s="213" customFormat="1" hidden="1" outlineLevel="1" x14ac:dyDescent="0.25">
      <c r="A621" s="296">
        <f>A622</f>
        <v>41967</v>
      </c>
      <c r="B621" s="297"/>
      <c r="C621" s="298" t="s">
        <v>453</v>
      </c>
      <c r="D621" s="298"/>
      <c r="E621" s="298"/>
      <c r="F621" s="298"/>
      <c r="G621" s="299"/>
      <c r="H621" s="300">
        <f>H620+B621</f>
        <v>45028.09</v>
      </c>
      <c r="I621" s="211"/>
      <c r="J621" s="212"/>
      <c r="K621" s="231"/>
      <c r="L621" s="249"/>
      <c r="M621" s="249"/>
      <c r="N621" s="249"/>
      <c r="Z621"/>
      <c r="AA621"/>
      <c r="AB621"/>
    </row>
    <row r="622" spans="1:28" s="213" customFormat="1" hidden="1" outlineLevel="1" x14ac:dyDescent="0.25">
      <c r="A622" s="291">
        <v>41967</v>
      </c>
      <c r="B622" s="292">
        <v>12</v>
      </c>
      <c r="C622" s="293" t="s">
        <v>1386</v>
      </c>
      <c r="D622" s="293" t="s">
        <v>1387</v>
      </c>
      <c r="E622" s="293"/>
      <c r="F622" s="293" t="s">
        <v>1388</v>
      </c>
      <c r="G622" s="294">
        <f t="shared" si="42"/>
        <v>12</v>
      </c>
      <c r="H622" s="295">
        <f>H620+B622</f>
        <v>45040.09</v>
      </c>
      <c r="I622" s="211"/>
      <c r="J622" s="212"/>
      <c r="K622" s="231"/>
      <c r="L622" s="249"/>
      <c r="M622" s="249"/>
      <c r="N622" s="249"/>
      <c r="T622" s="213">
        <f>G622</f>
        <v>12</v>
      </c>
      <c r="Z622"/>
      <c r="AA622"/>
      <c r="AB622"/>
    </row>
    <row r="623" spans="1:28" s="213" customFormat="1" hidden="1" outlineLevel="1" x14ac:dyDescent="0.25">
      <c r="A623" s="291">
        <v>41967</v>
      </c>
      <c r="B623" s="292">
        <v>6</v>
      </c>
      <c r="C623" s="293" t="s">
        <v>1320</v>
      </c>
      <c r="D623" s="293" t="s">
        <v>1321</v>
      </c>
      <c r="E623" s="293" t="s">
        <v>1446</v>
      </c>
      <c r="F623" s="293" t="s">
        <v>1322</v>
      </c>
      <c r="G623" s="294">
        <f t="shared" si="42"/>
        <v>6</v>
      </c>
      <c r="H623" s="295">
        <f t="shared" si="44"/>
        <v>45046.09</v>
      </c>
      <c r="I623" s="211"/>
      <c r="J623" s="212"/>
      <c r="K623" s="231"/>
      <c r="L623" s="249"/>
      <c r="M623" s="249"/>
      <c r="N623" s="249"/>
      <c r="T623" s="213">
        <f>G623</f>
        <v>6</v>
      </c>
      <c r="Z623"/>
      <c r="AA623"/>
      <c r="AB623"/>
    </row>
    <row r="624" spans="1:28" s="213" customFormat="1" hidden="1" outlineLevel="1" x14ac:dyDescent="0.25">
      <c r="A624" s="291">
        <v>41967</v>
      </c>
      <c r="B624" s="292">
        <v>3</v>
      </c>
      <c r="C624" s="293" t="s">
        <v>1447</v>
      </c>
      <c r="D624" s="293" t="s">
        <v>1448</v>
      </c>
      <c r="E624" s="293" t="s">
        <v>1425</v>
      </c>
      <c r="F624" s="293" t="s">
        <v>1449</v>
      </c>
      <c r="G624" s="294">
        <f t="shared" si="42"/>
        <v>3</v>
      </c>
      <c r="H624" s="295">
        <f t="shared" si="44"/>
        <v>45049.09</v>
      </c>
      <c r="I624" s="211"/>
      <c r="J624" s="212"/>
      <c r="K624" s="231"/>
      <c r="L624" s="249"/>
      <c r="M624" s="249"/>
      <c r="N624" s="249"/>
      <c r="T624" s="213">
        <f>G624</f>
        <v>3</v>
      </c>
      <c r="Z624"/>
      <c r="AA624"/>
      <c r="AB624"/>
    </row>
    <row r="625" spans="1:28" s="213" customFormat="1" hidden="1" outlineLevel="1" x14ac:dyDescent="0.25">
      <c r="A625" s="291">
        <v>41967</v>
      </c>
      <c r="B625" s="292">
        <v>6</v>
      </c>
      <c r="C625" s="293" t="s">
        <v>1450</v>
      </c>
      <c r="D625" s="293"/>
      <c r="E625" s="293" t="s">
        <v>1446</v>
      </c>
      <c r="F625" s="293" t="s">
        <v>915</v>
      </c>
      <c r="G625" s="294">
        <f t="shared" si="42"/>
        <v>6</v>
      </c>
      <c r="H625" s="295">
        <f t="shared" si="44"/>
        <v>45055.09</v>
      </c>
      <c r="I625" s="211"/>
      <c r="J625" s="212"/>
      <c r="K625" s="231"/>
      <c r="L625" s="249"/>
      <c r="M625" s="249"/>
      <c r="N625" s="249"/>
      <c r="T625" s="213">
        <f>G625</f>
        <v>6</v>
      </c>
      <c r="Z625"/>
      <c r="AA625"/>
      <c r="AB625"/>
    </row>
    <row r="626" spans="1:28" s="213" customFormat="1" hidden="1" outlineLevel="1" x14ac:dyDescent="0.25">
      <c r="A626" s="291">
        <v>41968</v>
      </c>
      <c r="B626" s="292">
        <v>-17.7</v>
      </c>
      <c r="C626" s="293" t="s">
        <v>315</v>
      </c>
      <c r="D626" s="293" t="s">
        <v>441</v>
      </c>
      <c r="E626" s="293" t="s">
        <v>315</v>
      </c>
      <c r="F626" s="293" t="s">
        <v>1451</v>
      </c>
      <c r="G626" s="294">
        <f t="shared" si="42"/>
        <v>-17.7</v>
      </c>
      <c r="H626" s="295">
        <f t="shared" si="44"/>
        <v>45037.39</v>
      </c>
      <c r="I626" s="211"/>
      <c r="J626" s="212"/>
      <c r="K626" s="231"/>
      <c r="L626" s="249"/>
      <c r="M626" s="249"/>
      <c r="N626" s="249">
        <f>G626</f>
        <v>-17.7</v>
      </c>
      <c r="Z626"/>
      <c r="AA626"/>
      <c r="AB626"/>
    </row>
    <row r="627" spans="1:28" hidden="1" outlineLevel="1" x14ac:dyDescent="0.25">
      <c r="A627" s="291">
        <v>41968</v>
      </c>
      <c r="B627" s="292">
        <v>-51.8</v>
      </c>
      <c r="C627" s="293" t="s">
        <v>441</v>
      </c>
      <c r="D627" s="293"/>
      <c r="E627" s="293" t="s">
        <v>1452</v>
      </c>
      <c r="F627" s="293" t="s">
        <v>1453</v>
      </c>
      <c r="G627" s="294">
        <f t="shared" si="42"/>
        <v>-51.8</v>
      </c>
      <c r="H627" s="295">
        <f t="shared" si="44"/>
        <v>44985.59</v>
      </c>
      <c r="I627" s="211"/>
      <c r="J627" s="212"/>
      <c r="K627" s="231"/>
      <c r="L627" s="249"/>
      <c r="M627" s="249"/>
      <c r="N627" s="249">
        <f>G627</f>
        <v>-51.8</v>
      </c>
    </row>
    <row r="628" spans="1:28" hidden="1" outlineLevel="1" x14ac:dyDescent="0.25">
      <c r="A628" s="291">
        <v>41968</v>
      </c>
      <c r="B628" s="292">
        <v>-166</v>
      </c>
      <c r="C628" s="293" t="s">
        <v>441</v>
      </c>
      <c r="D628" s="293"/>
      <c r="E628" s="293" t="s">
        <v>599</v>
      </c>
      <c r="F628" s="293" t="s">
        <v>1454</v>
      </c>
      <c r="G628" s="294">
        <f t="shared" si="42"/>
        <v>-166</v>
      </c>
      <c r="H628" s="295">
        <f t="shared" si="44"/>
        <v>44819.59</v>
      </c>
      <c r="I628" s="211"/>
      <c r="J628" s="212"/>
      <c r="K628" s="231"/>
      <c r="L628" s="249"/>
      <c r="M628" s="249"/>
      <c r="N628" s="249">
        <f>G628</f>
        <v>-166</v>
      </c>
    </row>
    <row r="629" spans="1:28" hidden="1" outlineLevel="1" x14ac:dyDescent="0.25">
      <c r="A629" s="291">
        <v>41968</v>
      </c>
      <c r="B629" s="292">
        <v>3</v>
      </c>
      <c r="C629" s="293" t="s">
        <v>447</v>
      </c>
      <c r="D629" s="293" t="s">
        <v>1455</v>
      </c>
      <c r="E629" s="293" t="s">
        <v>1069</v>
      </c>
      <c r="F629" s="293" t="s">
        <v>1456</v>
      </c>
      <c r="G629" s="294">
        <f t="shared" si="42"/>
        <v>3</v>
      </c>
      <c r="H629" s="295">
        <f t="shared" si="44"/>
        <v>44822.59</v>
      </c>
      <c r="I629" s="211"/>
      <c r="J629" s="212"/>
      <c r="K629" s="231"/>
      <c r="L629" s="249"/>
      <c r="M629" s="249"/>
      <c r="N629" s="249"/>
      <c r="T629" s="213">
        <f>G629</f>
        <v>3</v>
      </c>
    </row>
    <row r="630" spans="1:28" hidden="1" outlineLevel="1" x14ac:dyDescent="0.25">
      <c r="A630" s="291">
        <v>41968</v>
      </c>
      <c r="B630" s="292">
        <v>6</v>
      </c>
      <c r="C630" s="293" t="s">
        <v>945</v>
      </c>
      <c r="D630" s="293" t="s">
        <v>1457</v>
      </c>
      <c r="E630" s="293" t="s">
        <v>945</v>
      </c>
      <c r="F630" s="293" t="s">
        <v>946</v>
      </c>
      <c r="G630" s="294">
        <f t="shared" si="42"/>
        <v>6</v>
      </c>
      <c r="H630" s="295">
        <f t="shared" si="44"/>
        <v>44828.59</v>
      </c>
      <c r="I630" s="211"/>
      <c r="J630" s="212"/>
      <c r="K630" s="231"/>
      <c r="L630" s="249"/>
      <c r="M630" s="249"/>
      <c r="N630" s="249"/>
      <c r="T630" s="213">
        <f t="shared" ref="T630:T645" si="46">G630</f>
        <v>6</v>
      </c>
    </row>
    <row r="631" spans="1:28" hidden="1" outlineLevel="1" x14ac:dyDescent="0.25">
      <c r="A631" s="291">
        <v>41968</v>
      </c>
      <c r="B631" s="292">
        <v>6</v>
      </c>
      <c r="C631" s="293" t="s">
        <v>1458</v>
      </c>
      <c r="D631" s="293" t="s">
        <v>1459</v>
      </c>
      <c r="E631" s="293" t="s">
        <v>447</v>
      </c>
      <c r="F631" s="293" t="s">
        <v>1034</v>
      </c>
      <c r="G631" s="294">
        <f t="shared" si="42"/>
        <v>6</v>
      </c>
      <c r="H631" s="295">
        <f t="shared" si="44"/>
        <v>44834.59</v>
      </c>
      <c r="I631" s="211"/>
      <c r="J631" s="212"/>
      <c r="K631" s="231"/>
      <c r="L631" s="249"/>
      <c r="M631" s="249"/>
      <c r="N631" s="249"/>
      <c r="T631" s="213">
        <f t="shared" si="46"/>
        <v>6</v>
      </c>
    </row>
    <row r="632" spans="1:28" hidden="1" outlineLevel="1" x14ac:dyDescent="0.25">
      <c r="A632" s="291">
        <v>41968</v>
      </c>
      <c r="B632" s="292">
        <v>3</v>
      </c>
      <c r="C632" s="293" t="s">
        <v>1460</v>
      </c>
      <c r="D632" s="293" t="s">
        <v>1033</v>
      </c>
      <c r="E632" s="293" t="s">
        <v>447</v>
      </c>
      <c r="F632" s="293" t="s">
        <v>1127</v>
      </c>
      <c r="G632" s="294">
        <f t="shared" si="42"/>
        <v>3</v>
      </c>
      <c r="H632" s="295">
        <f t="shared" si="44"/>
        <v>44837.59</v>
      </c>
      <c r="I632" s="211"/>
      <c r="J632" s="212"/>
      <c r="K632" s="231"/>
      <c r="L632" s="249"/>
      <c r="M632" s="249"/>
      <c r="N632" s="249"/>
      <c r="T632" s="213">
        <f t="shared" si="46"/>
        <v>3</v>
      </c>
    </row>
    <row r="633" spans="1:28" hidden="1" outlineLevel="1" x14ac:dyDescent="0.25">
      <c r="A633" s="291">
        <v>41968</v>
      </c>
      <c r="B633" s="292">
        <v>5</v>
      </c>
      <c r="C633" s="293" t="s">
        <v>888</v>
      </c>
      <c r="D633" s="293" t="s">
        <v>889</v>
      </c>
      <c r="E633" s="293" t="s">
        <v>892</v>
      </c>
      <c r="F633" s="293" t="s">
        <v>891</v>
      </c>
      <c r="G633" s="294">
        <f t="shared" si="42"/>
        <v>5</v>
      </c>
      <c r="H633" s="295">
        <f t="shared" si="44"/>
        <v>44842.59</v>
      </c>
      <c r="I633" s="211"/>
      <c r="J633" s="212"/>
      <c r="K633" s="231"/>
      <c r="L633" s="249"/>
      <c r="M633" s="249"/>
      <c r="N633" s="249"/>
      <c r="T633" s="213">
        <f t="shared" si="46"/>
        <v>5</v>
      </c>
    </row>
    <row r="634" spans="1:28" hidden="1" outlineLevel="1" x14ac:dyDescent="0.25">
      <c r="A634" s="291">
        <v>41968</v>
      </c>
      <c r="B634" s="292">
        <v>3</v>
      </c>
      <c r="C634" s="293" t="s">
        <v>888</v>
      </c>
      <c r="D634" s="293" t="s">
        <v>889</v>
      </c>
      <c r="E634" s="293" t="s">
        <v>447</v>
      </c>
      <c r="F634" s="293" t="s">
        <v>891</v>
      </c>
      <c r="G634" s="294">
        <f t="shared" si="42"/>
        <v>3</v>
      </c>
      <c r="H634" s="295">
        <f t="shared" si="44"/>
        <v>44845.59</v>
      </c>
      <c r="I634" s="211"/>
      <c r="J634" s="212"/>
      <c r="K634" s="231"/>
      <c r="L634" s="249"/>
      <c r="M634" s="249"/>
      <c r="N634" s="249"/>
      <c r="T634" s="213">
        <f t="shared" si="46"/>
        <v>3</v>
      </c>
    </row>
    <row r="635" spans="1:28" hidden="1" outlineLevel="1" x14ac:dyDescent="0.25">
      <c r="A635" s="291">
        <v>41968</v>
      </c>
      <c r="B635" s="292">
        <v>6</v>
      </c>
      <c r="C635" s="293" t="s">
        <v>1023</v>
      </c>
      <c r="D635" s="293" t="s">
        <v>1024</v>
      </c>
      <c r="E635" s="293"/>
      <c r="F635" s="293" t="s">
        <v>1025</v>
      </c>
      <c r="G635" s="294">
        <f t="shared" si="42"/>
        <v>6</v>
      </c>
      <c r="H635" s="295">
        <f t="shared" si="44"/>
        <v>44851.59</v>
      </c>
      <c r="I635" s="211"/>
      <c r="J635" s="212"/>
      <c r="K635" s="231"/>
      <c r="L635" s="249"/>
      <c r="M635" s="249"/>
      <c r="N635" s="249"/>
      <c r="T635" s="213">
        <f t="shared" si="46"/>
        <v>6</v>
      </c>
    </row>
    <row r="636" spans="1:28" hidden="1" outlineLevel="1" x14ac:dyDescent="0.25">
      <c r="A636" s="291">
        <v>41968</v>
      </c>
      <c r="B636" s="292">
        <v>6</v>
      </c>
      <c r="C636" s="293" t="s">
        <v>1113</v>
      </c>
      <c r="D636" s="293" t="s">
        <v>1461</v>
      </c>
      <c r="E636" s="293" t="s">
        <v>1462</v>
      </c>
      <c r="F636" s="293" t="s">
        <v>1114</v>
      </c>
      <c r="G636" s="294">
        <f t="shared" si="42"/>
        <v>6</v>
      </c>
      <c r="H636" s="295">
        <f t="shared" si="44"/>
        <v>44857.59</v>
      </c>
      <c r="I636" s="211"/>
      <c r="J636" s="212"/>
      <c r="K636" s="231"/>
      <c r="L636" s="249"/>
      <c r="M636" s="249"/>
      <c r="N636" s="249"/>
      <c r="T636" s="213">
        <f t="shared" si="46"/>
        <v>6</v>
      </c>
    </row>
    <row r="637" spans="1:28" hidden="1" outlineLevel="1" x14ac:dyDescent="0.25">
      <c r="A637" s="291">
        <v>41968</v>
      </c>
      <c r="B637" s="292">
        <v>3</v>
      </c>
      <c r="C637" s="293" t="s">
        <v>1446</v>
      </c>
      <c r="D637" s="293"/>
      <c r="E637" s="293" t="s">
        <v>1463</v>
      </c>
      <c r="F637" s="293" t="s">
        <v>1464</v>
      </c>
      <c r="G637" s="294">
        <f t="shared" si="42"/>
        <v>3</v>
      </c>
      <c r="H637" s="295">
        <f t="shared" si="44"/>
        <v>44860.59</v>
      </c>
      <c r="I637" s="211"/>
      <c r="J637" s="212"/>
      <c r="K637" s="231"/>
      <c r="L637" s="249"/>
      <c r="M637" s="249"/>
      <c r="N637" s="249"/>
      <c r="T637" s="213">
        <f t="shared" si="46"/>
        <v>3</v>
      </c>
    </row>
    <row r="638" spans="1:28" hidden="1" outlineLevel="1" x14ac:dyDescent="0.25">
      <c r="A638" s="291">
        <v>41968</v>
      </c>
      <c r="B638" s="292">
        <v>3</v>
      </c>
      <c r="C638" s="293" t="s">
        <v>906</v>
      </c>
      <c r="D638" s="293" t="s">
        <v>907</v>
      </c>
      <c r="E638" s="293" t="s">
        <v>1425</v>
      </c>
      <c r="F638" s="293" t="s">
        <v>908</v>
      </c>
      <c r="G638" s="294">
        <f t="shared" si="42"/>
        <v>3</v>
      </c>
      <c r="H638" s="295">
        <f t="shared" si="44"/>
        <v>44863.59</v>
      </c>
      <c r="I638" s="211"/>
      <c r="J638" s="212"/>
      <c r="K638" s="231"/>
      <c r="L638" s="249"/>
      <c r="M638" s="249"/>
      <c r="N638" s="249"/>
      <c r="T638" s="213">
        <f t="shared" si="46"/>
        <v>3</v>
      </c>
    </row>
    <row r="639" spans="1:28" hidden="1" outlineLevel="1" x14ac:dyDescent="0.25">
      <c r="A639" s="291">
        <v>41968</v>
      </c>
      <c r="B639" s="292">
        <v>3</v>
      </c>
      <c r="C639" s="293" t="s">
        <v>1465</v>
      </c>
      <c r="D639" s="293">
        <v>2</v>
      </c>
      <c r="E639" s="293" t="s">
        <v>1466</v>
      </c>
      <c r="F639" s="293" t="s">
        <v>1467</v>
      </c>
      <c r="G639" s="294">
        <f t="shared" si="42"/>
        <v>3</v>
      </c>
      <c r="H639" s="295">
        <f t="shared" si="44"/>
        <v>44866.59</v>
      </c>
      <c r="I639" s="211"/>
      <c r="J639" s="212"/>
      <c r="K639" s="231"/>
      <c r="L639" s="249"/>
      <c r="M639" s="249"/>
      <c r="N639" s="249"/>
      <c r="T639" s="213">
        <f t="shared" si="46"/>
        <v>3</v>
      </c>
    </row>
    <row r="640" spans="1:28" hidden="1" outlineLevel="1" x14ac:dyDescent="0.25">
      <c r="A640" s="291">
        <v>41968</v>
      </c>
      <c r="B640" s="292">
        <v>3</v>
      </c>
      <c r="C640" s="293" t="s">
        <v>1468</v>
      </c>
      <c r="D640" s="293" t="s">
        <v>1469</v>
      </c>
      <c r="E640" s="293" t="s">
        <v>1470</v>
      </c>
      <c r="F640" s="293" t="s">
        <v>1468</v>
      </c>
      <c r="G640" s="294">
        <f t="shared" si="42"/>
        <v>3</v>
      </c>
      <c r="H640" s="295">
        <f t="shared" si="44"/>
        <v>44869.59</v>
      </c>
      <c r="I640" s="211"/>
      <c r="J640" s="212"/>
      <c r="K640" s="231"/>
      <c r="L640" s="249"/>
      <c r="M640" s="249"/>
      <c r="N640" s="249"/>
      <c r="T640" s="213">
        <f t="shared" si="46"/>
        <v>3</v>
      </c>
    </row>
    <row r="641" spans="1:25" hidden="1" outlineLevel="1" x14ac:dyDescent="0.25">
      <c r="A641" s="291">
        <v>41969</v>
      </c>
      <c r="B641" s="292">
        <v>12</v>
      </c>
      <c r="C641" s="293" t="s">
        <v>1471</v>
      </c>
      <c r="D641" s="293"/>
      <c r="E641" s="293" t="s">
        <v>1472</v>
      </c>
      <c r="F641" s="293" t="s">
        <v>1473</v>
      </c>
      <c r="G641" s="294">
        <f t="shared" si="42"/>
        <v>12</v>
      </c>
      <c r="H641" s="295">
        <f t="shared" si="44"/>
        <v>44881.59</v>
      </c>
      <c r="I641" s="211"/>
      <c r="J641" s="212"/>
      <c r="K641" s="231"/>
      <c r="L641" s="249"/>
      <c r="M641" s="249"/>
      <c r="N641" s="249"/>
      <c r="T641" s="213">
        <f t="shared" si="46"/>
        <v>12</v>
      </c>
    </row>
    <row r="642" spans="1:25" hidden="1" outlineLevel="1" x14ac:dyDescent="0.25">
      <c r="A642" s="291">
        <v>41969</v>
      </c>
      <c r="B642" s="292">
        <v>9</v>
      </c>
      <c r="C642" s="293" t="s">
        <v>1078</v>
      </c>
      <c r="D642" s="293" t="s">
        <v>1079</v>
      </c>
      <c r="E642" s="293" t="s">
        <v>1080</v>
      </c>
      <c r="F642" s="293" t="s">
        <v>1081</v>
      </c>
      <c r="G642" s="294">
        <f t="shared" si="42"/>
        <v>9</v>
      </c>
      <c r="H642" s="295">
        <f t="shared" si="44"/>
        <v>44890.59</v>
      </c>
      <c r="I642" s="211"/>
      <c r="J642" s="212"/>
      <c r="K642" s="231"/>
      <c r="L642" s="249"/>
      <c r="M642" s="249"/>
      <c r="N642" s="249"/>
      <c r="T642" s="213">
        <f t="shared" si="46"/>
        <v>9</v>
      </c>
      <c r="Y642" s="213">
        <f t="shared" ref="Y642:Y659" si="47">B642-SUM(J642:W642)</f>
        <v>0</v>
      </c>
    </row>
    <row r="643" spans="1:25" hidden="1" outlineLevel="1" x14ac:dyDescent="0.25">
      <c r="A643" s="291">
        <v>41969</v>
      </c>
      <c r="B643" s="292">
        <v>3</v>
      </c>
      <c r="C643" s="293" t="s">
        <v>447</v>
      </c>
      <c r="D643" s="293" t="s">
        <v>1474</v>
      </c>
      <c r="E643" s="293" t="s">
        <v>1475</v>
      </c>
      <c r="F643" s="293" t="s">
        <v>1476</v>
      </c>
      <c r="G643" s="294">
        <f t="shared" si="42"/>
        <v>3</v>
      </c>
      <c r="H643" s="295">
        <f t="shared" si="44"/>
        <v>44893.59</v>
      </c>
      <c r="I643" s="211"/>
      <c r="J643" s="212"/>
      <c r="K643" s="231"/>
      <c r="L643" s="249"/>
      <c r="M643" s="249"/>
      <c r="N643" s="249"/>
      <c r="T643" s="213">
        <f t="shared" si="46"/>
        <v>3</v>
      </c>
      <c r="Y643" s="213">
        <f t="shared" si="47"/>
        <v>0</v>
      </c>
    </row>
    <row r="644" spans="1:25" hidden="1" outlineLevel="1" x14ac:dyDescent="0.25">
      <c r="A644" s="291">
        <v>41969</v>
      </c>
      <c r="B644" s="292">
        <v>6</v>
      </c>
      <c r="C644" s="293" t="s">
        <v>776</v>
      </c>
      <c r="D644" s="293" t="s">
        <v>777</v>
      </c>
      <c r="E644" s="293" t="s">
        <v>776</v>
      </c>
      <c r="F644" s="293" t="s">
        <v>779</v>
      </c>
      <c r="G644" s="294">
        <f t="shared" si="42"/>
        <v>6</v>
      </c>
      <c r="H644" s="295">
        <f t="shared" si="44"/>
        <v>44899.59</v>
      </c>
      <c r="I644" s="211"/>
      <c r="J644" s="212"/>
      <c r="K644" s="231"/>
      <c r="L644" s="249"/>
      <c r="M644" s="249"/>
      <c r="N644" s="249"/>
      <c r="T644" s="213">
        <f t="shared" si="46"/>
        <v>6</v>
      </c>
      <c r="Y644" s="213">
        <f t="shared" si="47"/>
        <v>0</v>
      </c>
    </row>
    <row r="645" spans="1:25" hidden="1" outlineLevel="1" x14ac:dyDescent="0.25">
      <c r="A645" s="291">
        <v>41969</v>
      </c>
      <c r="B645" s="292">
        <v>3</v>
      </c>
      <c r="C645" s="293" t="s">
        <v>1477</v>
      </c>
      <c r="D645" s="293" t="s">
        <v>1478</v>
      </c>
      <c r="E645" s="293" t="s">
        <v>1479</v>
      </c>
      <c r="F645" s="293" t="s">
        <v>1480</v>
      </c>
      <c r="G645" s="294">
        <f t="shared" si="42"/>
        <v>3</v>
      </c>
      <c r="H645" s="295">
        <f t="shared" si="44"/>
        <v>44902.59</v>
      </c>
      <c r="I645" s="211"/>
      <c r="J645" s="212"/>
      <c r="K645" s="231"/>
      <c r="L645" s="249"/>
      <c r="M645" s="249"/>
      <c r="N645" s="249"/>
      <c r="T645" s="213">
        <f t="shared" si="46"/>
        <v>3</v>
      </c>
      <c r="Y645" s="213">
        <f t="shared" si="47"/>
        <v>0</v>
      </c>
    </row>
    <row r="646" spans="1:25" hidden="1" outlineLevel="1" x14ac:dyDescent="0.25">
      <c r="A646" s="291">
        <v>41969</v>
      </c>
      <c r="B646" s="292">
        <v>31</v>
      </c>
      <c r="C646" s="293" t="s">
        <v>1421</v>
      </c>
      <c r="D646" s="293" t="s">
        <v>756</v>
      </c>
      <c r="E646" s="293" t="s">
        <v>774</v>
      </c>
      <c r="F646" s="293" t="s">
        <v>1423</v>
      </c>
      <c r="G646" s="294">
        <f t="shared" si="42"/>
        <v>31</v>
      </c>
      <c r="H646" s="295">
        <f t="shared" si="44"/>
        <v>44933.59</v>
      </c>
      <c r="I646" s="211"/>
      <c r="J646" s="212"/>
      <c r="K646" s="231"/>
      <c r="L646" s="249"/>
      <c r="M646" s="249"/>
      <c r="N646" s="249"/>
      <c r="O646" s="213">
        <f>G646</f>
        <v>31</v>
      </c>
      <c r="Y646" s="213">
        <f t="shared" si="47"/>
        <v>0</v>
      </c>
    </row>
    <row r="647" spans="1:25" hidden="1" outlineLevel="1" x14ac:dyDescent="0.25">
      <c r="A647" s="291">
        <v>41969</v>
      </c>
      <c r="B647" s="292">
        <v>6</v>
      </c>
      <c r="C647" s="293" t="s">
        <v>447</v>
      </c>
      <c r="D647" s="293" t="s">
        <v>1481</v>
      </c>
      <c r="E647" s="293" t="s">
        <v>1482</v>
      </c>
      <c r="F647" s="293" t="s">
        <v>996</v>
      </c>
      <c r="G647" s="294">
        <f t="shared" si="42"/>
        <v>6</v>
      </c>
      <c r="H647" s="295">
        <f t="shared" si="44"/>
        <v>44939.59</v>
      </c>
      <c r="I647" s="211"/>
      <c r="J647" s="212"/>
      <c r="K647" s="231"/>
      <c r="L647" s="249"/>
      <c r="M647" s="249"/>
      <c r="N647" s="249"/>
      <c r="T647" s="213">
        <f>G647</f>
        <v>6</v>
      </c>
      <c r="Y647" s="213">
        <f t="shared" si="47"/>
        <v>0</v>
      </c>
    </row>
    <row r="648" spans="1:25" hidden="1" outlineLevel="1" x14ac:dyDescent="0.25">
      <c r="A648" s="291">
        <v>41969</v>
      </c>
      <c r="B648" s="292">
        <v>3</v>
      </c>
      <c r="C648" s="293" t="s">
        <v>1483</v>
      </c>
      <c r="D648" s="293"/>
      <c r="E648" s="293" t="s">
        <v>810</v>
      </c>
      <c r="F648" s="293" t="s">
        <v>1484</v>
      </c>
      <c r="G648" s="294">
        <f t="shared" si="42"/>
        <v>3</v>
      </c>
      <c r="H648" s="295">
        <f t="shared" si="44"/>
        <v>44942.59</v>
      </c>
      <c r="I648" s="211"/>
      <c r="J648" s="212"/>
      <c r="K648" s="231"/>
      <c r="L648" s="249"/>
      <c r="M648" s="249"/>
      <c r="N648" s="249"/>
      <c r="T648" s="213">
        <f>G648</f>
        <v>3</v>
      </c>
      <c r="Y648" s="213">
        <f t="shared" si="47"/>
        <v>0</v>
      </c>
    </row>
    <row r="649" spans="1:25" hidden="1" outlineLevel="1" x14ac:dyDescent="0.25">
      <c r="A649" s="291">
        <v>41969</v>
      </c>
      <c r="B649" s="292">
        <v>3</v>
      </c>
      <c r="C649" s="293" t="s">
        <v>1485</v>
      </c>
      <c r="D649" s="293" t="s">
        <v>1486</v>
      </c>
      <c r="E649" s="293" t="s">
        <v>1487</v>
      </c>
      <c r="F649" s="293" t="s">
        <v>1488</v>
      </c>
      <c r="G649" s="294">
        <f t="shared" si="42"/>
        <v>3</v>
      </c>
      <c r="H649" s="295">
        <f t="shared" si="44"/>
        <v>44945.59</v>
      </c>
      <c r="I649" s="211"/>
      <c r="J649" s="212"/>
      <c r="K649" s="231"/>
      <c r="L649" s="249"/>
      <c r="M649" s="249"/>
      <c r="N649" s="249"/>
      <c r="T649" s="213">
        <f>G649</f>
        <v>3</v>
      </c>
      <c r="Y649" s="213">
        <f t="shared" si="47"/>
        <v>0</v>
      </c>
    </row>
    <row r="650" spans="1:25" hidden="1" outlineLevel="1" x14ac:dyDescent="0.25">
      <c r="A650" s="291">
        <v>41970</v>
      </c>
      <c r="B650" s="292">
        <v>55</v>
      </c>
      <c r="C650" s="293" t="s">
        <v>1489</v>
      </c>
      <c r="D650" s="293" t="s">
        <v>1490</v>
      </c>
      <c r="E650" s="293" t="s">
        <v>1491</v>
      </c>
      <c r="F650" s="293" t="s">
        <v>1492</v>
      </c>
      <c r="G650" s="294">
        <f t="shared" ref="G650:G741" si="48">B650</f>
        <v>55</v>
      </c>
      <c r="H650" s="295">
        <f t="shared" si="44"/>
        <v>45000.59</v>
      </c>
      <c r="I650" s="211"/>
      <c r="J650" s="212"/>
      <c r="K650" s="231"/>
      <c r="L650" s="249"/>
      <c r="M650" s="249"/>
      <c r="N650" s="249"/>
      <c r="O650" s="213">
        <f>G650</f>
        <v>55</v>
      </c>
      <c r="Y650" s="213">
        <f t="shared" si="47"/>
        <v>0</v>
      </c>
    </row>
    <row r="651" spans="1:25" hidden="1" outlineLevel="1" x14ac:dyDescent="0.25">
      <c r="A651" s="291">
        <v>41970</v>
      </c>
      <c r="B651" s="292">
        <v>3</v>
      </c>
      <c r="C651" s="293" t="s">
        <v>1493</v>
      </c>
      <c r="D651" s="293" t="s">
        <v>1494</v>
      </c>
      <c r="E651" s="293" t="s">
        <v>447</v>
      </c>
      <c r="F651" s="293" t="s">
        <v>1418</v>
      </c>
      <c r="G651" s="294">
        <f t="shared" si="48"/>
        <v>3</v>
      </c>
      <c r="H651" s="295">
        <f t="shared" si="44"/>
        <v>45003.59</v>
      </c>
      <c r="I651" s="211"/>
      <c r="J651" s="212"/>
      <c r="K651" s="231"/>
      <c r="L651" s="249"/>
      <c r="M651" s="249"/>
      <c r="N651" s="249"/>
      <c r="T651" s="213">
        <f>G651</f>
        <v>3</v>
      </c>
      <c r="Y651" s="213">
        <f t="shared" si="47"/>
        <v>0</v>
      </c>
    </row>
    <row r="652" spans="1:25" hidden="1" outlineLevel="1" x14ac:dyDescent="0.25">
      <c r="A652" s="291">
        <v>41970</v>
      </c>
      <c r="B652" s="292">
        <v>3</v>
      </c>
      <c r="C652" s="293" t="s">
        <v>1364</v>
      </c>
      <c r="D652" s="293" t="s">
        <v>447</v>
      </c>
      <c r="E652" s="293"/>
      <c r="F652" s="293" t="s">
        <v>1366</v>
      </c>
      <c r="G652" s="294">
        <f t="shared" si="48"/>
        <v>3</v>
      </c>
      <c r="H652" s="295">
        <f t="shared" si="44"/>
        <v>45006.59</v>
      </c>
      <c r="I652" s="211"/>
      <c r="J652" s="212"/>
      <c r="K652" s="231"/>
      <c r="L652" s="249"/>
      <c r="M652" s="249"/>
      <c r="N652" s="249"/>
      <c r="T652" s="213">
        <f>G652</f>
        <v>3</v>
      </c>
      <c r="Y652" s="213">
        <f t="shared" si="47"/>
        <v>0</v>
      </c>
    </row>
    <row r="653" spans="1:25" hidden="1" outlineLevel="1" x14ac:dyDescent="0.25">
      <c r="A653" s="291">
        <v>41970</v>
      </c>
      <c r="B653" s="292">
        <v>3</v>
      </c>
      <c r="C653" s="293" t="s">
        <v>812</v>
      </c>
      <c r="D653" s="293" t="s">
        <v>1495</v>
      </c>
      <c r="E653" s="293" t="s">
        <v>447</v>
      </c>
      <c r="F653" s="293" t="s">
        <v>811</v>
      </c>
      <c r="G653" s="294">
        <f t="shared" si="48"/>
        <v>3</v>
      </c>
      <c r="H653" s="295">
        <f t="shared" si="44"/>
        <v>45009.59</v>
      </c>
      <c r="I653" s="211"/>
      <c r="J653" s="212"/>
      <c r="K653" s="231"/>
      <c r="L653" s="249"/>
      <c r="M653" s="249"/>
      <c r="N653" s="249"/>
      <c r="T653" s="213">
        <f>G653</f>
        <v>3</v>
      </c>
      <c r="Y653" s="213">
        <f t="shared" si="47"/>
        <v>0</v>
      </c>
    </row>
    <row r="654" spans="1:25" hidden="1" outlineLevel="1" x14ac:dyDescent="0.25">
      <c r="A654" s="291">
        <v>41970</v>
      </c>
      <c r="B654" s="292">
        <v>124</v>
      </c>
      <c r="C654" s="293" t="s">
        <v>1359</v>
      </c>
      <c r="D654" s="293"/>
      <c r="E654" s="293" t="s">
        <v>1496</v>
      </c>
      <c r="F654" s="293" t="s">
        <v>769</v>
      </c>
      <c r="G654" s="294">
        <f t="shared" si="48"/>
        <v>124</v>
      </c>
      <c r="H654" s="295">
        <f t="shared" ref="H654:H709" si="49">H653+B654</f>
        <v>45133.59</v>
      </c>
      <c r="I654" s="211"/>
      <c r="J654" s="212"/>
      <c r="K654" s="231"/>
      <c r="L654" s="249"/>
      <c r="M654" s="249"/>
      <c r="N654" s="249">
        <f>G654</f>
        <v>124</v>
      </c>
      <c r="Y654" s="213">
        <f t="shared" si="47"/>
        <v>0</v>
      </c>
    </row>
    <row r="655" spans="1:25" hidden="1" outlineLevel="1" x14ac:dyDescent="0.25">
      <c r="A655" s="291">
        <v>41970</v>
      </c>
      <c r="B655" s="292">
        <v>6</v>
      </c>
      <c r="C655" s="293" t="s">
        <v>803</v>
      </c>
      <c r="D655" s="293" t="s">
        <v>1497</v>
      </c>
      <c r="E655" s="293" t="s">
        <v>447</v>
      </c>
      <c r="F655" s="293" t="s">
        <v>806</v>
      </c>
      <c r="G655" s="294">
        <f t="shared" si="48"/>
        <v>6</v>
      </c>
      <c r="H655" s="295">
        <f t="shared" si="49"/>
        <v>45139.59</v>
      </c>
      <c r="I655" s="211"/>
      <c r="J655" s="212"/>
      <c r="K655" s="231"/>
      <c r="L655" s="249"/>
      <c r="M655" s="249"/>
      <c r="N655" s="249"/>
      <c r="T655" s="213">
        <f t="shared" ref="T655:T662" si="50">G655</f>
        <v>6</v>
      </c>
      <c r="Y655" s="213">
        <f t="shared" si="47"/>
        <v>0</v>
      </c>
    </row>
    <row r="656" spans="1:25" hidden="1" outlineLevel="1" x14ac:dyDescent="0.25">
      <c r="A656" s="291">
        <v>41970</v>
      </c>
      <c r="B656" s="292">
        <v>3</v>
      </c>
      <c r="C656" s="293" t="s">
        <v>1498</v>
      </c>
      <c r="D656" s="293" t="s">
        <v>1499</v>
      </c>
      <c r="E656" s="293" t="s">
        <v>447</v>
      </c>
      <c r="F656" s="293" t="s">
        <v>1500</v>
      </c>
      <c r="G656" s="294">
        <f t="shared" si="48"/>
        <v>3</v>
      </c>
      <c r="H656" s="295">
        <f t="shared" si="49"/>
        <v>45142.59</v>
      </c>
      <c r="I656" s="211"/>
      <c r="J656" s="212"/>
      <c r="K656" s="231"/>
      <c r="L656" s="249"/>
      <c r="M656" s="249"/>
      <c r="N656" s="249"/>
      <c r="T656" s="213">
        <f t="shared" si="50"/>
        <v>3</v>
      </c>
      <c r="Y656" s="213">
        <f t="shared" si="47"/>
        <v>0</v>
      </c>
    </row>
    <row r="657" spans="1:25" hidden="1" outlineLevel="1" x14ac:dyDescent="0.25">
      <c r="A657" s="291">
        <v>41970</v>
      </c>
      <c r="B657" s="292">
        <v>3</v>
      </c>
      <c r="C657" s="293" t="s">
        <v>1501</v>
      </c>
      <c r="D657" s="293" t="s">
        <v>1239</v>
      </c>
      <c r="E657" s="293" t="s">
        <v>447</v>
      </c>
      <c r="F657" s="293" t="s">
        <v>1500</v>
      </c>
      <c r="G657" s="294">
        <f t="shared" si="48"/>
        <v>3</v>
      </c>
      <c r="H657" s="295">
        <f t="shared" si="49"/>
        <v>45145.59</v>
      </c>
      <c r="I657" s="211"/>
      <c r="J657" s="212"/>
      <c r="K657" s="231"/>
      <c r="L657" s="249"/>
      <c r="M657" s="249"/>
      <c r="N657" s="249"/>
      <c r="T657" s="213">
        <f t="shared" si="50"/>
        <v>3</v>
      </c>
      <c r="Y657" s="213">
        <f t="shared" si="47"/>
        <v>0</v>
      </c>
    </row>
    <row r="658" spans="1:25" hidden="1" outlineLevel="1" x14ac:dyDescent="0.25">
      <c r="A658" s="291">
        <v>41971</v>
      </c>
      <c r="B658" s="292">
        <v>6</v>
      </c>
      <c r="C658" s="293" t="s">
        <v>1502</v>
      </c>
      <c r="D658" s="293" t="s">
        <v>1503</v>
      </c>
      <c r="E658" s="293" t="s">
        <v>1504</v>
      </c>
      <c r="F658" s="293" t="s">
        <v>1505</v>
      </c>
      <c r="G658" s="294">
        <f t="shared" si="48"/>
        <v>6</v>
      </c>
      <c r="H658" s="295">
        <f t="shared" si="49"/>
        <v>45151.59</v>
      </c>
      <c r="I658" s="211"/>
      <c r="J658" s="212"/>
      <c r="K658" s="231"/>
      <c r="L658" s="249"/>
      <c r="M658" s="249"/>
      <c r="N658" s="249"/>
      <c r="T658" s="213">
        <f t="shared" si="50"/>
        <v>6</v>
      </c>
      <c r="Y658" s="213">
        <f t="shared" si="47"/>
        <v>0</v>
      </c>
    </row>
    <row r="659" spans="1:25" hidden="1" outlineLevel="1" x14ac:dyDescent="0.25">
      <c r="A659" s="291">
        <v>41971</v>
      </c>
      <c r="B659" s="292">
        <v>9</v>
      </c>
      <c r="C659" s="293" t="s">
        <v>1506</v>
      </c>
      <c r="D659" s="293" t="s">
        <v>447</v>
      </c>
      <c r="E659" s="293"/>
      <c r="F659" s="293" t="s">
        <v>1507</v>
      </c>
      <c r="G659" s="294">
        <f t="shared" si="48"/>
        <v>9</v>
      </c>
      <c r="H659" s="295">
        <f t="shared" si="49"/>
        <v>45160.59</v>
      </c>
      <c r="I659" s="211"/>
      <c r="J659" s="212"/>
      <c r="K659" s="231"/>
      <c r="L659" s="249"/>
      <c r="M659" s="249"/>
      <c r="N659" s="249"/>
      <c r="T659" s="213">
        <f t="shared" si="50"/>
        <v>9</v>
      </c>
      <c r="Y659" s="213">
        <f t="shared" si="47"/>
        <v>0</v>
      </c>
    </row>
    <row r="660" spans="1:25" hidden="1" outlineLevel="1" x14ac:dyDescent="0.25">
      <c r="A660" s="291">
        <v>41971</v>
      </c>
      <c r="B660" s="292">
        <v>3</v>
      </c>
      <c r="C660" s="293"/>
      <c r="D660" s="293"/>
      <c r="E660" s="293" t="s">
        <v>1508</v>
      </c>
      <c r="F660" s="293" t="s">
        <v>1509</v>
      </c>
      <c r="G660" s="294">
        <f t="shared" si="48"/>
        <v>3</v>
      </c>
      <c r="H660" s="295">
        <f t="shared" si="49"/>
        <v>45163.59</v>
      </c>
      <c r="I660" s="211"/>
      <c r="J660" s="212"/>
      <c r="K660" s="231"/>
      <c r="L660" s="249"/>
      <c r="M660" s="249"/>
      <c r="N660" s="249"/>
      <c r="T660" s="213">
        <f t="shared" si="50"/>
        <v>3</v>
      </c>
    </row>
    <row r="661" spans="1:25" hidden="1" outlineLevel="1" x14ac:dyDescent="0.25">
      <c r="A661" s="291">
        <v>41971</v>
      </c>
      <c r="B661" s="292">
        <v>323.3</v>
      </c>
      <c r="C661" s="293" t="s">
        <v>1457</v>
      </c>
      <c r="D661" s="293"/>
      <c r="E661" s="293" t="s">
        <v>1510</v>
      </c>
      <c r="F661" s="293" t="s">
        <v>769</v>
      </c>
      <c r="G661" s="294">
        <f t="shared" si="48"/>
        <v>323.3</v>
      </c>
      <c r="H661" s="295">
        <f t="shared" si="49"/>
        <v>45486.89</v>
      </c>
      <c r="I661" s="211"/>
      <c r="J661" s="212"/>
      <c r="K661" s="231"/>
      <c r="L661" s="249"/>
      <c r="M661" s="249"/>
      <c r="N661" s="249"/>
      <c r="T661" s="213">
        <f t="shared" si="50"/>
        <v>323.3</v>
      </c>
    </row>
    <row r="662" spans="1:25" hidden="1" outlineLevel="1" x14ac:dyDescent="0.25">
      <c r="A662" s="291">
        <v>41971</v>
      </c>
      <c r="B662" s="292">
        <v>3</v>
      </c>
      <c r="C662" s="293" t="s">
        <v>1511</v>
      </c>
      <c r="D662" s="293"/>
      <c r="E662" s="293" t="s">
        <v>1512</v>
      </c>
      <c r="F662" s="293" t="s">
        <v>1513</v>
      </c>
      <c r="G662" s="294">
        <f t="shared" si="48"/>
        <v>3</v>
      </c>
      <c r="H662" s="295">
        <f t="shared" si="49"/>
        <v>45489.89</v>
      </c>
      <c r="I662" s="211"/>
      <c r="J662" s="212"/>
      <c r="K662" s="231"/>
      <c r="L662" s="249"/>
      <c r="M662" s="249"/>
      <c r="N662" s="249"/>
      <c r="T662" s="213">
        <f t="shared" si="50"/>
        <v>3</v>
      </c>
    </row>
    <row r="663" spans="1:25" hidden="1" outlineLevel="1" x14ac:dyDescent="0.25">
      <c r="A663" s="291">
        <v>41971</v>
      </c>
      <c r="B663" s="292">
        <v>26</v>
      </c>
      <c r="C663" s="293" t="s">
        <v>1514</v>
      </c>
      <c r="D663" s="293" t="s">
        <v>1515</v>
      </c>
      <c r="E663" s="293" t="s">
        <v>889</v>
      </c>
      <c r="F663" s="293" t="s">
        <v>1516</v>
      </c>
      <c r="G663" s="294">
        <f t="shared" si="48"/>
        <v>26</v>
      </c>
      <c r="H663" s="295">
        <f t="shared" si="49"/>
        <v>45515.89</v>
      </c>
      <c r="I663" s="211"/>
      <c r="J663" s="212"/>
      <c r="K663" s="231"/>
      <c r="L663" s="249"/>
      <c r="M663" s="249"/>
      <c r="N663" s="249"/>
      <c r="O663" s="213">
        <f>G663</f>
        <v>26</v>
      </c>
    </row>
    <row r="664" spans="1:25" hidden="1" outlineLevel="1" x14ac:dyDescent="0.25">
      <c r="A664" s="291">
        <v>41971</v>
      </c>
      <c r="B664" s="292">
        <v>341.8</v>
      </c>
      <c r="C664" s="293" t="s">
        <v>1457</v>
      </c>
      <c r="D664" s="293"/>
      <c r="E664" s="293" t="s">
        <v>1517</v>
      </c>
      <c r="F664" s="293" t="s">
        <v>769</v>
      </c>
      <c r="G664" s="294">
        <f t="shared" si="48"/>
        <v>341.8</v>
      </c>
      <c r="H664" s="295">
        <f t="shared" si="49"/>
        <v>45857.69</v>
      </c>
      <c r="I664" s="211"/>
      <c r="J664" s="212"/>
      <c r="K664" s="231"/>
      <c r="L664" s="249"/>
      <c r="M664" s="249"/>
      <c r="N664" s="249"/>
      <c r="T664" s="213">
        <f t="shared" ref="T664:T670" si="51">G664</f>
        <v>341.8</v>
      </c>
    </row>
    <row r="665" spans="1:25" hidden="1" outlineLevel="1" x14ac:dyDescent="0.25">
      <c r="A665" s="291">
        <v>41971</v>
      </c>
      <c r="B665" s="292">
        <v>3</v>
      </c>
      <c r="C665" s="293"/>
      <c r="D665" s="293" t="s">
        <v>1518</v>
      </c>
      <c r="E665" s="293" t="s">
        <v>1519</v>
      </c>
      <c r="F665" s="293" t="s">
        <v>1520</v>
      </c>
      <c r="G665" s="294">
        <f t="shared" si="48"/>
        <v>3</v>
      </c>
      <c r="H665" s="295">
        <f t="shared" si="49"/>
        <v>45860.69</v>
      </c>
      <c r="I665" s="211"/>
      <c r="J665" s="212"/>
      <c r="K665" s="231"/>
      <c r="L665" s="249"/>
      <c r="M665" s="249"/>
      <c r="N665" s="249"/>
      <c r="T665" s="213">
        <f t="shared" si="51"/>
        <v>3</v>
      </c>
    </row>
    <row r="666" spans="1:25" hidden="1" outlineLevel="1" x14ac:dyDescent="0.25">
      <c r="A666" s="291">
        <v>41973</v>
      </c>
      <c r="B666" s="292">
        <v>3</v>
      </c>
      <c r="C666" s="293" t="s">
        <v>1521</v>
      </c>
      <c r="D666" s="293" t="s">
        <v>1092</v>
      </c>
      <c r="E666" s="293" t="s">
        <v>1522</v>
      </c>
      <c r="F666" s="293" t="s">
        <v>854</v>
      </c>
      <c r="G666" s="294">
        <f t="shared" si="48"/>
        <v>3</v>
      </c>
      <c r="H666" s="295">
        <f t="shared" si="49"/>
        <v>45863.69</v>
      </c>
      <c r="I666" s="211"/>
      <c r="J666" s="212"/>
      <c r="K666" s="231"/>
      <c r="L666" s="249"/>
      <c r="M666" s="249"/>
      <c r="N666" s="249"/>
      <c r="T666" s="213">
        <f t="shared" si="51"/>
        <v>3</v>
      </c>
    </row>
    <row r="667" spans="1:25" hidden="1" outlineLevel="1" x14ac:dyDescent="0.25">
      <c r="A667" s="291">
        <v>41974</v>
      </c>
      <c r="B667" s="292">
        <v>3</v>
      </c>
      <c r="C667" s="293" t="s">
        <v>1523</v>
      </c>
      <c r="D667" s="293" t="s">
        <v>1524</v>
      </c>
      <c r="E667" s="293" t="s">
        <v>1525</v>
      </c>
      <c r="F667" s="293" t="s">
        <v>1526</v>
      </c>
      <c r="G667" s="294">
        <f t="shared" si="48"/>
        <v>3</v>
      </c>
      <c r="H667" s="295">
        <f t="shared" si="49"/>
        <v>45866.69</v>
      </c>
      <c r="I667" s="211"/>
      <c r="J667" s="212"/>
      <c r="K667" s="231"/>
      <c r="L667" s="249"/>
      <c r="M667" s="249"/>
      <c r="N667" s="249"/>
      <c r="T667" s="213">
        <f t="shared" si="51"/>
        <v>3</v>
      </c>
    </row>
    <row r="668" spans="1:25" hidden="1" outlineLevel="1" x14ac:dyDescent="0.25">
      <c r="A668" s="291">
        <v>41974</v>
      </c>
      <c r="B668" s="292">
        <v>3</v>
      </c>
      <c r="C668" s="293" t="s">
        <v>838</v>
      </c>
      <c r="D668" s="293" t="s">
        <v>1527</v>
      </c>
      <c r="E668" s="293" t="s">
        <v>447</v>
      </c>
      <c r="F668" s="293" t="s">
        <v>1528</v>
      </c>
      <c r="G668" s="294">
        <f t="shared" si="48"/>
        <v>3</v>
      </c>
      <c r="H668" s="295">
        <f t="shared" si="49"/>
        <v>45869.69</v>
      </c>
      <c r="I668" s="211"/>
      <c r="J668" s="212"/>
      <c r="K668" s="231"/>
      <c r="L668" s="249"/>
      <c r="M668" s="249"/>
      <c r="N668" s="249"/>
      <c r="T668" s="213">
        <f t="shared" si="51"/>
        <v>3</v>
      </c>
      <c r="Y668" s="213">
        <f>B668-SUM(J668:W668)</f>
        <v>0</v>
      </c>
    </row>
    <row r="669" spans="1:25" hidden="1" outlineLevel="1" x14ac:dyDescent="0.25">
      <c r="A669" s="291">
        <v>41974</v>
      </c>
      <c r="B669" s="292">
        <v>3</v>
      </c>
      <c r="C669" s="293" t="s">
        <v>772</v>
      </c>
      <c r="D669" s="293" t="s">
        <v>447</v>
      </c>
      <c r="E669" s="293"/>
      <c r="F669" s="293" t="s">
        <v>775</v>
      </c>
      <c r="G669" s="294">
        <f t="shared" si="48"/>
        <v>3</v>
      </c>
      <c r="H669" s="295">
        <f t="shared" si="49"/>
        <v>45872.69</v>
      </c>
      <c r="I669" s="211"/>
      <c r="J669" s="212"/>
      <c r="K669" s="231"/>
      <c r="L669" s="249"/>
      <c r="M669" s="249"/>
      <c r="N669" s="249"/>
      <c r="T669" s="213">
        <f t="shared" si="51"/>
        <v>3</v>
      </c>
    </row>
    <row r="670" spans="1:25" hidden="1" outlineLevel="1" x14ac:dyDescent="0.25">
      <c r="A670" s="291">
        <v>41974</v>
      </c>
      <c r="B670" s="292">
        <v>3</v>
      </c>
      <c r="C670" s="293" t="s">
        <v>1529</v>
      </c>
      <c r="D670" s="293" t="s">
        <v>1530</v>
      </c>
      <c r="E670" s="293" t="s">
        <v>1457</v>
      </c>
      <c r="F670" s="293" t="s">
        <v>1531</v>
      </c>
      <c r="G670" s="294">
        <f t="shared" si="48"/>
        <v>3</v>
      </c>
      <c r="H670" s="295">
        <f t="shared" si="49"/>
        <v>45875.69</v>
      </c>
      <c r="I670" s="211"/>
      <c r="J670" s="212"/>
      <c r="K670" s="231"/>
      <c r="L670" s="249"/>
      <c r="M670" s="249"/>
      <c r="N670" s="249"/>
      <c r="T670" s="213">
        <f t="shared" si="51"/>
        <v>3</v>
      </c>
    </row>
    <row r="671" spans="1:25" hidden="1" outlineLevel="1" x14ac:dyDescent="0.25">
      <c r="A671" s="291">
        <v>41974</v>
      </c>
      <c r="B671" s="292">
        <v>14</v>
      </c>
      <c r="C671" s="293" t="s">
        <v>1532</v>
      </c>
      <c r="D671" s="293"/>
      <c r="E671" s="293" t="s">
        <v>1533</v>
      </c>
      <c r="F671" s="293" t="s">
        <v>854</v>
      </c>
      <c r="G671" s="294">
        <f t="shared" si="48"/>
        <v>14</v>
      </c>
      <c r="H671" s="295">
        <f t="shared" si="49"/>
        <v>45889.69</v>
      </c>
      <c r="I671" s="211"/>
      <c r="J671" s="212"/>
      <c r="K671" s="231"/>
      <c r="L671" s="249"/>
      <c r="M671" s="249"/>
      <c r="N671" s="249">
        <f>G671</f>
        <v>14</v>
      </c>
    </row>
    <row r="672" spans="1:25" hidden="1" outlineLevel="1" x14ac:dyDescent="0.25">
      <c r="A672" s="291">
        <v>41974</v>
      </c>
      <c r="B672" s="292">
        <v>3</v>
      </c>
      <c r="C672" s="293" t="s">
        <v>849</v>
      </c>
      <c r="D672" s="293" t="s">
        <v>1398</v>
      </c>
      <c r="E672" s="293" t="s">
        <v>447</v>
      </c>
      <c r="F672" s="293" t="s">
        <v>1400</v>
      </c>
      <c r="G672" s="294">
        <f t="shared" si="48"/>
        <v>3</v>
      </c>
      <c r="H672" s="295">
        <f t="shared" si="49"/>
        <v>45892.69</v>
      </c>
      <c r="I672" s="211"/>
      <c r="J672" s="212"/>
      <c r="K672" s="231"/>
      <c r="L672" s="249"/>
      <c r="M672" s="249"/>
      <c r="N672" s="249"/>
      <c r="T672" s="213">
        <f t="shared" ref="T672:T677" si="52">G672</f>
        <v>3</v>
      </c>
    </row>
    <row r="673" spans="1:28" hidden="1" outlineLevel="1" x14ac:dyDescent="0.25">
      <c r="A673" s="291">
        <v>41974</v>
      </c>
      <c r="B673" s="292">
        <v>3</v>
      </c>
      <c r="C673" s="293" t="s">
        <v>1534</v>
      </c>
      <c r="D673" s="293" t="s">
        <v>447</v>
      </c>
      <c r="E673" s="293" t="s">
        <v>1535</v>
      </c>
      <c r="F673" s="293" t="s">
        <v>1083</v>
      </c>
      <c r="G673" s="294">
        <f t="shared" si="48"/>
        <v>3</v>
      </c>
      <c r="H673" s="295">
        <f t="shared" si="49"/>
        <v>45895.69</v>
      </c>
      <c r="I673" s="211"/>
      <c r="J673" s="212"/>
      <c r="K673" s="231"/>
      <c r="L673" s="249"/>
      <c r="M673" s="249"/>
      <c r="N673" s="249"/>
      <c r="T673" s="213">
        <f t="shared" si="52"/>
        <v>3</v>
      </c>
    </row>
    <row r="674" spans="1:28" hidden="1" outlineLevel="1" x14ac:dyDescent="0.25">
      <c r="A674" s="291">
        <v>41974</v>
      </c>
      <c r="B674" s="292">
        <v>3</v>
      </c>
      <c r="C674" s="293" t="s">
        <v>1536</v>
      </c>
      <c r="D674" s="293" t="s">
        <v>896</v>
      </c>
      <c r="E674" s="293" t="s">
        <v>447</v>
      </c>
      <c r="F674" s="293" t="s">
        <v>897</v>
      </c>
      <c r="G674" s="294">
        <f t="shared" si="48"/>
        <v>3</v>
      </c>
      <c r="H674" s="295">
        <f t="shared" si="49"/>
        <v>45898.69</v>
      </c>
      <c r="I674" s="211"/>
      <c r="J674" s="212"/>
      <c r="K674" s="231"/>
      <c r="L674" s="249"/>
      <c r="M674" s="249"/>
      <c r="N674" s="249"/>
      <c r="T674" s="213">
        <f t="shared" si="52"/>
        <v>3</v>
      </c>
    </row>
    <row r="675" spans="1:28" s="213" customFormat="1" hidden="1" outlineLevel="1" x14ac:dyDescent="0.25">
      <c r="A675" s="291">
        <v>41974</v>
      </c>
      <c r="B675" s="292">
        <v>3</v>
      </c>
      <c r="C675" s="293" t="s">
        <v>1089</v>
      </c>
      <c r="D675" s="293" t="s">
        <v>1090</v>
      </c>
      <c r="E675" s="293" t="s">
        <v>447</v>
      </c>
      <c r="F675" s="293" t="s">
        <v>1088</v>
      </c>
      <c r="G675" s="294">
        <f t="shared" si="48"/>
        <v>3</v>
      </c>
      <c r="H675" s="295">
        <f t="shared" si="49"/>
        <v>45901.69</v>
      </c>
      <c r="I675" s="211"/>
      <c r="J675" s="212"/>
      <c r="K675" s="231"/>
      <c r="L675" s="249"/>
      <c r="M675" s="249"/>
      <c r="N675" s="249"/>
      <c r="T675" s="213">
        <f t="shared" si="52"/>
        <v>3</v>
      </c>
      <c r="Z675"/>
      <c r="AA675"/>
      <c r="AB675"/>
    </row>
    <row r="676" spans="1:28" s="213" customFormat="1" hidden="1" outlineLevel="1" x14ac:dyDescent="0.25">
      <c r="A676" s="291">
        <v>41974</v>
      </c>
      <c r="B676" s="292">
        <v>3</v>
      </c>
      <c r="C676" s="293" t="s">
        <v>1091</v>
      </c>
      <c r="D676" s="293" t="s">
        <v>1092</v>
      </c>
      <c r="E676" s="293" t="s">
        <v>447</v>
      </c>
      <c r="F676" s="293" t="s">
        <v>1088</v>
      </c>
      <c r="G676" s="294">
        <f t="shared" si="48"/>
        <v>3</v>
      </c>
      <c r="H676" s="295">
        <f t="shared" si="49"/>
        <v>45904.69</v>
      </c>
      <c r="I676" s="211"/>
      <c r="J676" s="212"/>
      <c r="K676" s="231"/>
      <c r="L676" s="249"/>
      <c r="M676" s="249"/>
      <c r="N676" s="249"/>
      <c r="T676" s="213">
        <f t="shared" si="52"/>
        <v>3</v>
      </c>
      <c r="Z676"/>
      <c r="AA676"/>
      <c r="AB676"/>
    </row>
    <row r="677" spans="1:28" s="213" customFormat="1" hidden="1" outlineLevel="1" x14ac:dyDescent="0.25">
      <c r="A677" s="291">
        <v>41974</v>
      </c>
      <c r="B677" s="292">
        <v>3</v>
      </c>
      <c r="C677" s="293" t="s">
        <v>1086</v>
      </c>
      <c r="D677" s="293" t="s">
        <v>1087</v>
      </c>
      <c r="E677" s="293" t="s">
        <v>447</v>
      </c>
      <c r="F677" s="293" t="s">
        <v>1088</v>
      </c>
      <c r="G677" s="294">
        <f t="shared" si="48"/>
        <v>3</v>
      </c>
      <c r="H677" s="295">
        <f t="shared" si="49"/>
        <v>45907.69</v>
      </c>
      <c r="I677" s="211"/>
      <c r="J677" s="212"/>
      <c r="K677" s="231"/>
      <c r="L677" s="249"/>
      <c r="M677" s="249"/>
      <c r="N677" s="249"/>
      <c r="T677" s="213">
        <f t="shared" si="52"/>
        <v>3</v>
      </c>
      <c r="Z677"/>
      <c r="AA677"/>
      <c r="AB677"/>
    </row>
    <row r="678" spans="1:28" s="213" customFormat="1" hidden="1" outlineLevel="1" x14ac:dyDescent="0.25">
      <c r="A678" s="291">
        <v>41974</v>
      </c>
      <c r="B678" s="292">
        <v>168.3</v>
      </c>
      <c r="C678" s="293" t="s">
        <v>1359</v>
      </c>
      <c r="D678" s="293"/>
      <c r="E678" s="293" t="s">
        <v>1537</v>
      </c>
      <c r="F678" s="293" t="s">
        <v>769</v>
      </c>
      <c r="G678" s="294">
        <f t="shared" si="48"/>
        <v>168.3</v>
      </c>
      <c r="H678" s="295">
        <f t="shared" si="49"/>
        <v>46075.990000000005</v>
      </c>
      <c r="I678" s="211"/>
      <c r="J678" s="212"/>
      <c r="K678" s="231"/>
      <c r="L678" s="249"/>
      <c r="M678" s="249"/>
      <c r="N678" s="249">
        <f>G678</f>
        <v>168.3</v>
      </c>
      <c r="Z678"/>
      <c r="AA678"/>
      <c r="AB678"/>
    </row>
    <row r="679" spans="1:28" s="213" customFormat="1" hidden="1" outlineLevel="1" x14ac:dyDescent="0.25">
      <c r="A679" s="291">
        <v>41974</v>
      </c>
      <c r="B679" s="292">
        <v>-31158.2</v>
      </c>
      <c r="C679" s="293"/>
      <c r="D679" s="293"/>
      <c r="E679" s="293">
        <v>810041</v>
      </c>
      <c r="F679" s="293"/>
      <c r="G679" s="294">
        <f t="shared" si="48"/>
        <v>-31158.2</v>
      </c>
      <c r="H679" s="295">
        <f t="shared" si="49"/>
        <v>14917.790000000005</v>
      </c>
      <c r="I679" s="211"/>
      <c r="J679" s="212"/>
      <c r="K679" s="231"/>
      <c r="L679" s="249"/>
      <c r="M679" s="249"/>
      <c r="N679" s="249"/>
      <c r="W679" s="213">
        <f>G679</f>
        <v>-31158.2</v>
      </c>
      <c r="Z679"/>
      <c r="AA679"/>
      <c r="AB679"/>
    </row>
    <row r="680" spans="1:28" s="213" customFormat="1" hidden="1" outlineLevel="1" x14ac:dyDescent="0.25">
      <c r="A680" s="291">
        <v>41974</v>
      </c>
      <c r="B680" s="292">
        <v>3</v>
      </c>
      <c r="C680" s="293" t="s">
        <v>1538</v>
      </c>
      <c r="D680" s="293"/>
      <c r="E680" s="293" t="s">
        <v>1425</v>
      </c>
      <c r="F680" s="293" t="s">
        <v>1426</v>
      </c>
      <c r="G680" s="294">
        <f t="shared" si="48"/>
        <v>3</v>
      </c>
      <c r="H680" s="295">
        <f t="shared" si="49"/>
        <v>14920.790000000005</v>
      </c>
      <c r="I680" s="211"/>
      <c r="J680" s="212"/>
      <c r="K680" s="231"/>
      <c r="L680" s="249"/>
      <c r="M680" s="249"/>
      <c r="N680" s="249"/>
      <c r="T680" s="213">
        <f>G680</f>
        <v>3</v>
      </c>
      <c r="Z680"/>
      <c r="AA680"/>
      <c r="AB680"/>
    </row>
    <row r="681" spans="1:28" s="213" customFormat="1" hidden="1" outlineLevel="1" x14ac:dyDescent="0.25">
      <c r="A681" s="291">
        <v>41975</v>
      </c>
      <c r="B681" s="292">
        <v>3</v>
      </c>
      <c r="C681" s="293" t="s">
        <v>961</v>
      </c>
      <c r="D681" s="293" t="s">
        <v>1539</v>
      </c>
      <c r="E681" s="293" t="s">
        <v>447</v>
      </c>
      <c r="F681" s="293" t="s">
        <v>963</v>
      </c>
      <c r="G681" s="294">
        <f t="shared" si="48"/>
        <v>3</v>
      </c>
      <c r="H681" s="295">
        <f t="shared" si="49"/>
        <v>14923.790000000005</v>
      </c>
      <c r="I681" s="211"/>
      <c r="J681" s="212"/>
      <c r="K681" s="231"/>
      <c r="L681" s="249"/>
      <c r="M681" s="249"/>
      <c r="N681" s="249"/>
      <c r="T681" s="213">
        <f>G681</f>
        <v>3</v>
      </c>
      <c r="Z681"/>
      <c r="AA681"/>
      <c r="AB681"/>
    </row>
    <row r="682" spans="1:28" s="213" customFormat="1" hidden="1" outlineLevel="1" x14ac:dyDescent="0.25">
      <c r="A682" s="291">
        <v>41975</v>
      </c>
      <c r="B682" s="292">
        <v>18</v>
      </c>
      <c r="C682" s="293" t="s">
        <v>1540</v>
      </c>
      <c r="D682" s="293" t="s">
        <v>1472</v>
      </c>
      <c r="E682" s="293"/>
      <c r="F682" s="293" t="s">
        <v>1166</v>
      </c>
      <c r="G682" s="294">
        <f t="shared" si="48"/>
        <v>18</v>
      </c>
      <c r="H682" s="295">
        <f t="shared" si="49"/>
        <v>14941.790000000005</v>
      </c>
      <c r="I682" s="211"/>
      <c r="J682" s="212"/>
      <c r="K682" s="231"/>
      <c r="L682" s="249"/>
      <c r="M682" s="249"/>
      <c r="N682" s="249"/>
      <c r="T682" s="213">
        <f>G682</f>
        <v>18</v>
      </c>
      <c r="Z682"/>
      <c r="AA682"/>
      <c r="AB682"/>
    </row>
    <row r="683" spans="1:28" s="213" customFormat="1" hidden="1" outlineLevel="1" x14ac:dyDescent="0.25">
      <c r="A683" s="291">
        <v>41975</v>
      </c>
      <c r="B683" s="292">
        <v>3</v>
      </c>
      <c r="C683" s="293" t="s">
        <v>1541</v>
      </c>
      <c r="D683" s="293" t="s">
        <v>1542</v>
      </c>
      <c r="E683" s="293" t="s">
        <v>1446</v>
      </c>
      <c r="F683" s="293" t="s">
        <v>1543</v>
      </c>
      <c r="G683" s="294">
        <f t="shared" si="48"/>
        <v>3</v>
      </c>
      <c r="H683" s="295">
        <f t="shared" si="49"/>
        <v>14944.790000000005</v>
      </c>
      <c r="I683" s="211"/>
      <c r="J683" s="212"/>
      <c r="K683" s="231"/>
      <c r="L683" s="249"/>
      <c r="M683" s="249"/>
      <c r="N683" s="249"/>
      <c r="T683" s="213">
        <f>G683</f>
        <v>3</v>
      </c>
      <c r="Z683"/>
      <c r="AA683"/>
      <c r="AB683"/>
    </row>
    <row r="684" spans="1:28" s="213" customFormat="1" hidden="1" outlineLevel="1" x14ac:dyDescent="0.25">
      <c r="A684" s="291">
        <v>41975</v>
      </c>
      <c r="B684" s="292">
        <v>6</v>
      </c>
      <c r="C684" s="293" t="s">
        <v>1544</v>
      </c>
      <c r="D684" s="293" t="s">
        <v>1545</v>
      </c>
      <c r="E684" s="293" t="s">
        <v>1546</v>
      </c>
      <c r="F684" s="293" t="s">
        <v>1142</v>
      </c>
      <c r="G684" s="294">
        <f t="shared" si="48"/>
        <v>6</v>
      </c>
      <c r="H684" s="295">
        <f t="shared" si="49"/>
        <v>14950.790000000005</v>
      </c>
      <c r="I684" s="211"/>
      <c r="J684" s="212"/>
      <c r="K684" s="231"/>
      <c r="L684" s="249"/>
      <c r="M684" s="249"/>
      <c r="N684" s="249"/>
      <c r="T684" s="213">
        <f>G684</f>
        <v>6</v>
      </c>
      <c r="Z684"/>
      <c r="AA684"/>
      <c r="AB684"/>
    </row>
    <row r="685" spans="1:28" s="213" customFormat="1" hidden="1" outlineLevel="1" x14ac:dyDescent="0.25">
      <c r="A685" s="291">
        <v>41975</v>
      </c>
      <c r="B685" s="292">
        <v>8</v>
      </c>
      <c r="C685" s="293" t="s">
        <v>1041</v>
      </c>
      <c r="D685" s="293" t="s">
        <v>441</v>
      </c>
      <c r="E685" s="293" t="s">
        <v>1547</v>
      </c>
      <c r="F685" s="293" t="s">
        <v>1543</v>
      </c>
      <c r="G685" s="294">
        <f t="shared" si="48"/>
        <v>8</v>
      </c>
      <c r="H685" s="295">
        <f t="shared" si="49"/>
        <v>14958.790000000005</v>
      </c>
      <c r="I685" s="211"/>
      <c r="J685" s="212"/>
      <c r="K685" s="231"/>
      <c r="L685" s="249"/>
      <c r="M685" s="249"/>
      <c r="N685" s="249">
        <f>G685</f>
        <v>8</v>
      </c>
      <c r="Z685"/>
      <c r="AA685"/>
      <c r="AB685"/>
    </row>
    <row r="686" spans="1:28" s="213" customFormat="1" hidden="1" outlineLevel="1" x14ac:dyDescent="0.25">
      <c r="A686" s="291">
        <v>41975</v>
      </c>
      <c r="B686" s="292">
        <v>3</v>
      </c>
      <c r="C686" s="293" t="s">
        <v>447</v>
      </c>
      <c r="D686" s="293" t="s">
        <v>1548</v>
      </c>
      <c r="E686" s="293" t="s">
        <v>1549</v>
      </c>
      <c r="F686" s="293" t="s">
        <v>1550</v>
      </c>
      <c r="G686" s="294">
        <f t="shared" si="48"/>
        <v>3</v>
      </c>
      <c r="H686" s="295">
        <f t="shared" si="49"/>
        <v>14961.790000000005</v>
      </c>
      <c r="I686" s="211"/>
      <c r="J686" s="212"/>
      <c r="K686" s="231"/>
      <c r="L686" s="249"/>
      <c r="M686" s="249"/>
      <c r="N686" s="249"/>
      <c r="T686" s="213">
        <f>G686</f>
        <v>3</v>
      </c>
      <c r="Z686"/>
      <c r="AA686"/>
      <c r="AB686"/>
    </row>
    <row r="687" spans="1:28" s="213" customFormat="1" hidden="1" outlineLevel="1" x14ac:dyDescent="0.25">
      <c r="A687" s="291">
        <v>41975</v>
      </c>
      <c r="B687" s="292">
        <v>3</v>
      </c>
      <c r="C687" s="293" t="s">
        <v>1045</v>
      </c>
      <c r="D687" s="293" t="s">
        <v>1049</v>
      </c>
      <c r="E687" s="293" t="s">
        <v>447</v>
      </c>
      <c r="F687" s="293" t="s">
        <v>1442</v>
      </c>
      <c r="G687" s="294">
        <f t="shared" si="48"/>
        <v>3</v>
      </c>
      <c r="H687" s="295">
        <f t="shared" si="49"/>
        <v>14964.790000000005</v>
      </c>
      <c r="I687" s="211"/>
      <c r="J687" s="212"/>
      <c r="K687" s="231"/>
      <c r="L687" s="249"/>
      <c r="M687" s="249"/>
      <c r="N687" s="249"/>
      <c r="T687" s="213">
        <f t="shared" ref="T687:T695" si="53">G687</f>
        <v>3</v>
      </c>
      <c r="Z687"/>
      <c r="AA687"/>
      <c r="AB687"/>
    </row>
    <row r="688" spans="1:28" s="213" customFormat="1" hidden="1" outlineLevel="1" x14ac:dyDescent="0.25">
      <c r="A688" s="291">
        <v>41975</v>
      </c>
      <c r="B688" s="292">
        <v>3</v>
      </c>
      <c r="C688" s="293" t="s">
        <v>447</v>
      </c>
      <c r="D688" s="293" t="s">
        <v>1551</v>
      </c>
      <c r="E688" s="293" t="s">
        <v>1552</v>
      </c>
      <c r="F688" s="293" t="s">
        <v>1553</v>
      </c>
      <c r="G688" s="294">
        <f t="shared" si="48"/>
        <v>3</v>
      </c>
      <c r="H688" s="295">
        <f t="shared" si="49"/>
        <v>14967.790000000005</v>
      </c>
      <c r="I688" s="211"/>
      <c r="J688" s="212"/>
      <c r="K688" s="231"/>
      <c r="L688" s="249"/>
      <c r="M688" s="249"/>
      <c r="N688" s="249"/>
      <c r="T688" s="213">
        <f t="shared" si="53"/>
        <v>3</v>
      </c>
      <c r="Z688"/>
      <c r="AA688"/>
      <c r="AB688"/>
    </row>
    <row r="689" spans="1:28" s="213" customFormat="1" hidden="1" outlineLevel="1" x14ac:dyDescent="0.25">
      <c r="A689" s="291">
        <v>41975</v>
      </c>
      <c r="B689" s="292">
        <v>6</v>
      </c>
      <c r="C689" s="293" t="s">
        <v>447</v>
      </c>
      <c r="D689" s="293"/>
      <c r="E689" s="293" t="s">
        <v>1554</v>
      </c>
      <c r="F689" s="293" t="s">
        <v>1555</v>
      </c>
      <c r="G689" s="294">
        <f t="shared" si="48"/>
        <v>6</v>
      </c>
      <c r="H689" s="295">
        <f t="shared" si="49"/>
        <v>14973.790000000005</v>
      </c>
      <c r="I689" s="211"/>
      <c r="J689" s="212"/>
      <c r="K689" s="231"/>
      <c r="L689" s="249"/>
      <c r="M689" s="249"/>
      <c r="N689" s="249"/>
      <c r="T689" s="213">
        <f t="shared" si="53"/>
        <v>6</v>
      </c>
      <c r="Z689"/>
      <c r="AA689"/>
      <c r="AB689"/>
    </row>
    <row r="690" spans="1:28" s="213" customFormat="1" hidden="1" outlineLevel="1" x14ac:dyDescent="0.25">
      <c r="A690" s="291">
        <v>41975</v>
      </c>
      <c r="B690" s="292">
        <v>3</v>
      </c>
      <c r="C690" s="293" t="s">
        <v>1556</v>
      </c>
      <c r="D690" s="293"/>
      <c r="E690" s="293" t="s">
        <v>1557</v>
      </c>
      <c r="F690" s="293" t="s">
        <v>1558</v>
      </c>
      <c r="G690" s="294">
        <f t="shared" si="48"/>
        <v>3</v>
      </c>
      <c r="H690" s="295">
        <f t="shared" si="49"/>
        <v>14976.790000000005</v>
      </c>
      <c r="I690" s="211"/>
      <c r="J690" s="212"/>
      <c r="K690" s="231"/>
      <c r="L690" s="249"/>
      <c r="M690" s="249"/>
      <c r="N690" s="249"/>
      <c r="T690" s="213">
        <f t="shared" si="53"/>
        <v>3</v>
      </c>
      <c r="Z690"/>
      <c r="AA690"/>
      <c r="AB690"/>
    </row>
    <row r="691" spans="1:28" s="213" customFormat="1" hidden="1" outlineLevel="1" x14ac:dyDescent="0.25">
      <c r="A691" s="291">
        <v>41975</v>
      </c>
      <c r="B691" s="292">
        <v>3</v>
      </c>
      <c r="C691" s="293" t="s">
        <v>1559</v>
      </c>
      <c r="D691" s="293" t="s">
        <v>447</v>
      </c>
      <c r="E691" s="293" t="s">
        <v>1327</v>
      </c>
      <c r="F691" s="293" t="s">
        <v>1560</v>
      </c>
      <c r="G691" s="294">
        <f t="shared" si="48"/>
        <v>3</v>
      </c>
      <c r="H691" s="295">
        <f t="shared" si="49"/>
        <v>14979.790000000005</v>
      </c>
      <c r="I691" s="211"/>
      <c r="J691" s="212"/>
      <c r="K691" s="231"/>
      <c r="L691" s="249"/>
      <c r="M691" s="249"/>
      <c r="N691" s="249"/>
      <c r="T691" s="213">
        <f t="shared" si="53"/>
        <v>3</v>
      </c>
      <c r="Z691"/>
      <c r="AA691"/>
      <c r="AB691"/>
    </row>
    <row r="692" spans="1:28" s="213" customFormat="1" hidden="1" outlineLevel="1" x14ac:dyDescent="0.25">
      <c r="A692" s="291">
        <v>41975</v>
      </c>
      <c r="B692" s="292">
        <v>3</v>
      </c>
      <c r="C692" s="293" t="s">
        <v>1561</v>
      </c>
      <c r="D692" s="293" t="s">
        <v>881</v>
      </c>
      <c r="E692" s="293" t="s">
        <v>1090</v>
      </c>
      <c r="F692" s="293" t="s">
        <v>883</v>
      </c>
      <c r="G692" s="294">
        <f t="shared" si="48"/>
        <v>3</v>
      </c>
      <c r="H692" s="295">
        <f t="shared" si="49"/>
        <v>14982.790000000005</v>
      </c>
      <c r="I692" s="211"/>
      <c r="J692" s="212"/>
      <c r="K692" s="231"/>
      <c r="L692" s="249"/>
      <c r="M692" s="249"/>
      <c r="N692" s="249"/>
      <c r="T692" s="213">
        <f t="shared" si="53"/>
        <v>3</v>
      </c>
      <c r="Z692"/>
      <c r="AA692"/>
      <c r="AB692"/>
    </row>
    <row r="693" spans="1:28" s="213" customFormat="1" hidden="1" outlineLevel="1" x14ac:dyDescent="0.25">
      <c r="A693" s="291">
        <v>41975</v>
      </c>
      <c r="B693" s="292">
        <v>3</v>
      </c>
      <c r="C693" s="293" t="s">
        <v>800</v>
      </c>
      <c r="D693" s="293" t="s">
        <v>1562</v>
      </c>
      <c r="E693" s="293" t="s">
        <v>447</v>
      </c>
      <c r="F693" s="293" t="s">
        <v>1563</v>
      </c>
      <c r="G693" s="294">
        <f t="shared" si="48"/>
        <v>3</v>
      </c>
      <c r="H693" s="295">
        <f t="shared" si="49"/>
        <v>14985.790000000005</v>
      </c>
      <c r="I693" s="211"/>
      <c r="J693" s="212"/>
      <c r="K693" s="231"/>
      <c r="L693" s="249"/>
      <c r="M693" s="249"/>
      <c r="N693" s="249"/>
      <c r="T693" s="213">
        <f t="shared" si="53"/>
        <v>3</v>
      </c>
      <c r="Z693"/>
      <c r="AA693"/>
      <c r="AB693"/>
    </row>
    <row r="694" spans="1:28" s="213" customFormat="1" hidden="1" outlineLevel="1" x14ac:dyDescent="0.25">
      <c r="A694" s="291">
        <v>41975</v>
      </c>
      <c r="B694" s="292">
        <v>3</v>
      </c>
      <c r="C694" s="293" t="s">
        <v>1564</v>
      </c>
      <c r="D694" s="293" t="s">
        <v>1564</v>
      </c>
      <c r="E694" s="293" t="s">
        <v>1565</v>
      </c>
      <c r="F694" s="293" t="s">
        <v>1566</v>
      </c>
      <c r="G694" s="294">
        <f t="shared" si="48"/>
        <v>3</v>
      </c>
      <c r="H694" s="295">
        <f t="shared" si="49"/>
        <v>14988.790000000005</v>
      </c>
      <c r="I694" s="211"/>
      <c r="J694" s="212"/>
      <c r="K694" s="231"/>
      <c r="L694" s="249"/>
      <c r="M694" s="249"/>
      <c r="N694" s="249"/>
      <c r="T694" s="213">
        <f t="shared" si="53"/>
        <v>3</v>
      </c>
      <c r="Z694"/>
      <c r="AA694"/>
      <c r="AB694"/>
    </row>
    <row r="695" spans="1:28" s="213" customFormat="1" hidden="1" outlineLevel="1" x14ac:dyDescent="0.25">
      <c r="A695" s="291">
        <v>41975</v>
      </c>
      <c r="B695" s="292">
        <v>-411</v>
      </c>
      <c r="C695" s="293"/>
      <c r="D695" s="293"/>
      <c r="E695" s="293">
        <v>810042</v>
      </c>
      <c r="F695" s="293"/>
      <c r="G695" s="294">
        <f t="shared" si="48"/>
        <v>-411</v>
      </c>
      <c r="H695" s="295">
        <f t="shared" si="49"/>
        <v>14577.790000000005</v>
      </c>
      <c r="I695" s="211"/>
      <c r="J695" s="212"/>
      <c r="K695" s="231"/>
      <c r="L695" s="249"/>
      <c r="M695" s="249"/>
      <c r="N695" s="249"/>
      <c r="T695" s="213">
        <f t="shared" si="53"/>
        <v>-411</v>
      </c>
      <c r="Z695"/>
      <c r="AA695"/>
      <c r="AB695"/>
    </row>
    <row r="696" spans="1:28" s="213" customFormat="1" hidden="1" outlineLevel="1" x14ac:dyDescent="0.25">
      <c r="A696" s="291">
        <v>41976</v>
      </c>
      <c r="B696" s="292">
        <v>10</v>
      </c>
      <c r="C696" s="293" t="s">
        <v>1567</v>
      </c>
      <c r="D696" s="293" t="s">
        <v>1547</v>
      </c>
      <c r="E696" s="293"/>
      <c r="F696" s="293" t="s">
        <v>786</v>
      </c>
      <c r="G696" s="294">
        <f t="shared" si="48"/>
        <v>10</v>
      </c>
      <c r="H696" s="295">
        <f t="shared" si="49"/>
        <v>14587.790000000005</v>
      </c>
      <c r="I696" s="211"/>
      <c r="J696" s="212"/>
      <c r="K696" s="231"/>
      <c r="L696" s="249"/>
      <c r="M696" s="249"/>
      <c r="N696" s="249">
        <f>G696</f>
        <v>10</v>
      </c>
      <c r="Z696"/>
      <c r="AA696"/>
      <c r="AB696"/>
    </row>
    <row r="697" spans="1:28" s="213" customFormat="1" hidden="1" outlineLevel="1" x14ac:dyDescent="0.25">
      <c r="A697" s="291">
        <v>41976</v>
      </c>
      <c r="B697" s="293">
        <v>3</v>
      </c>
      <c r="C697" s="293" t="s">
        <v>1568</v>
      </c>
      <c r="D697" s="293"/>
      <c r="E697" s="293" t="s">
        <v>447</v>
      </c>
      <c r="F697" s="293" t="s">
        <v>1230</v>
      </c>
      <c r="G697" s="294">
        <f t="shared" si="48"/>
        <v>3</v>
      </c>
      <c r="H697" s="295">
        <f t="shared" si="49"/>
        <v>14590.790000000005</v>
      </c>
      <c r="I697" s="211"/>
      <c r="J697" s="212"/>
      <c r="K697" s="231"/>
      <c r="L697" s="249"/>
      <c r="M697" s="249"/>
      <c r="N697" s="249"/>
      <c r="T697" s="213">
        <f>G697</f>
        <v>3</v>
      </c>
      <c r="Z697"/>
      <c r="AA697"/>
      <c r="AB697"/>
    </row>
    <row r="698" spans="1:28" s="213" customFormat="1" hidden="1" outlineLevel="1" x14ac:dyDescent="0.25">
      <c r="A698" s="291">
        <v>41977</v>
      </c>
      <c r="B698" s="293">
        <v>3</v>
      </c>
      <c r="C698" s="293" t="s">
        <v>1569</v>
      </c>
      <c r="D698" s="293" t="s">
        <v>1570</v>
      </c>
      <c r="E698" s="293" t="s">
        <v>447</v>
      </c>
      <c r="F698" s="293" t="s">
        <v>1571</v>
      </c>
      <c r="G698" s="294">
        <f t="shared" si="48"/>
        <v>3</v>
      </c>
      <c r="H698" s="295">
        <f t="shared" si="49"/>
        <v>14593.790000000005</v>
      </c>
      <c r="I698" s="211"/>
      <c r="J698" s="212"/>
      <c r="K698" s="231"/>
      <c r="L698" s="249"/>
      <c r="M698" s="249"/>
      <c r="N698" s="249"/>
      <c r="T698" s="213">
        <f>G698</f>
        <v>3</v>
      </c>
      <c r="Z698"/>
      <c r="AA698"/>
      <c r="AB698"/>
    </row>
    <row r="699" spans="1:28" s="213" customFormat="1" hidden="1" outlineLevel="1" x14ac:dyDescent="0.25">
      <c r="A699" s="291">
        <v>41977</v>
      </c>
      <c r="B699" s="293">
        <v>2</v>
      </c>
      <c r="C699" s="293" t="s">
        <v>1572</v>
      </c>
      <c r="D699" s="293" t="s">
        <v>1573</v>
      </c>
      <c r="E699" s="293"/>
      <c r="F699" s="293" t="s">
        <v>1574</v>
      </c>
      <c r="G699" s="294">
        <f t="shared" si="48"/>
        <v>2</v>
      </c>
      <c r="H699" s="295">
        <f t="shared" si="49"/>
        <v>14595.790000000005</v>
      </c>
      <c r="I699" s="211"/>
      <c r="J699" s="212"/>
      <c r="K699" s="231"/>
      <c r="L699" s="249"/>
      <c r="M699" s="249"/>
      <c r="N699" s="249">
        <f>G699</f>
        <v>2</v>
      </c>
      <c r="Z699"/>
      <c r="AA699"/>
      <c r="AB699"/>
    </row>
    <row r="700" spans="1:28" s="213" customFormat="1" hidden="1" outlineLevel="1" x14ac:dyDescent="0.25">
      <c r="A700" s="291">
        <v>41977</v>
      </c>
      <c r="B700" s="293">
        <v>8</v>
      </c>
      <c r="C700" s="293" t="s">
        <v>1575</v>
      </c>
      <c r="D700" s="293"/>
      <c r="E700" s="293" t="s">
        <v>1576</v>
      </c>
      <c r="F700" s="293" t="s">
        <v>1488</v>
      </c>
      <c r="G700" s="294">
        <f t="shared" si="48"/>
        <v>8</v>
      </c>
      <c r="H700" s="295">
        <f t="shared" si="49"/>
        <v>14603.790000000005</v>
      </c>
      <c r="I700" s="211"/>
      <c r="J700" s="212"/>
      <c r="K700" s="231"/>
      <c r="L700" s="249"/>
      <c r="M700" s="249"/>
      <c r="N700" s="249">
        <f>G700</f>
        <v>8</v>
      </c>
      <c r="Z700"/>
      <c r="AA700"/>
      <c r="AB700"/>
    </row>
    <row r="701" spans="1:28" s="213" customFormat="1" hidden="1" outlineLevel="1" x14ac:dyDescent="0.25">
      <c r="A701" s="291">
        <v>41978</v>
      </c>
      <c r="B701" s="293">
        <v>4</v>
      </c>
      <c r="C701" s="293" t="s">
        <v>1153</v>
      </c>
      <c r="D701" s="293" t="s">
        <v>1577</v>
      </c>
      <c r="E701" s="293"/>
      <c r="F701" s="293" t="s">
        <v>1155</v>
      </c>
      <c r="G701" s="294">
        <f t="shared" si="48"/>
        <v>4</v>
      </c>
      <c r="H701" s="295">
        <f t="shared" si="49"/>
        <v>14607.790000000005</v>
      </c>
      <c r="I701" s="211"/>
      <c r="J701" s="212"/>
      <c r="K701" s="231"/>
      <c r="L701" s="249"/>
      <c r="M701" s="249"/>
      <c r="N701" s="249">
        <f>G701</f>
        <v>4</v>
      </c>
      <c r="Z701"/>
      <c r="AA701"/>
      <c r="AB701"/>
    </row>
    <row r="702" spans="1:28" s="213" customFormat="1" hidden="1" outlineLevel="1" x14ac:dyDescent="0.25">
      <c r="A702" s="291">
        <v>41978</v>
      </c>
      <c r="B702" s="293">
        <v>313.5</v>
      </c>
      <c r="C702" s="293" t="s">
        <v>1578</v>
      </c>
      <c r="D702" s="293"/>
      <c r="E702" s="293" t="s">
        <v>1579</v>
      </c>
      <c r="F702" s="293" t="s">
        <v>769</v>
      </c>
      <c r="G702" s="294">
        <f t="shared" si="48"/>
        <v>313.5</v>
      </c>
      <c r="H702" s="295">
        <f t="shared" si="49"/>
        <v>14921.290000000005</v>
      </c>
      <c r="I702" s="211"/>
      <c r="J702" s="212"/>
      <c r="K702" s="231"/>
      <c r="L702" s="249"/>
      <c r="M702" s="249"/>
      <c r="N702" s="249"/>
      <c r="T702" s="213">
        <f>G702</f>
        <v>313.5</v>
      </c>
      <c r="Z702"/>
      <c r="AA702"/>
      <c r="AB702"/>
    </row>
    <row r="703" spans="1:28" s="213" customFormat="1" hidden="1" outlineLevel="1" x14ac:dyDescent="0.25">
      <c r="A703" s="291">
        <v>41978</v>
      </c>
      <c r="B703" s="293">
        <v>219.5</v>
      </c>
      <c r="C703" s="293" t="s">
        <v>1580</v>
      </c>
      <c r="D703" s="293"/>
      <c r="E703" s="293" t="s">
        <v>1581</v>
      </c>
      <c r="F703" s="293" t="s">
        <v>769</v>
      </c>
      <c r="G703" s="294">
        <f t="shared" si="48"/>
        <v>219.5</v>
      </c>
      <c r="H703" s="295">
        <f t="shared" si="49"/>
        <v>15140.790000000005</v>
      </c>
      <c r="I703" s="211"/>
      <c r="J703" s="212"/>
      <c r="K703" s="231"/>
      <c r="L703" s="249"/>
      <c r="M703" s="249"/>
      <c r="N703" s="249"/>
      <c r="T703" s="213">
        <f>G703</f>
        <v>219.5</v>
      </c>
      <c r="Z703"/>
      <c r="AA703"/>
      <c r="AB703"/>
    </row>
    <row r="704" spans="1:28" s="213" customFormat="1" hidden="1" outlineLevel="1" x14ac:dyDescent="0.25">
      <c r="A704" s="291">
        <v>41978</v>
      </c>
      <c r="B704" s="293">
        <v>172</v>
      </c>
      <c r="C704" s="293" t="s">
        <v>1578</v>
      </c>
      <c r="D704" s="293"/>
      <c r="E704" s="293" t="s">
        <v>1582</v>
      </c>
      <c r="F704" s="293" t="s">
        <v>769</v>
      </c>
      <c r="G704" s="294">
        <f t="shared" si="48"/>
        <v>172</v>
      </c>
      <c r="H704" s="295">
        <f t="shared" si="49"/>
        <v>15312.790000000005</v>
      </c>
      <c r="I704" s="211"/>
      <c r="J704" s="212"/>
      <c r="K704" s="231"/>
      <c r="L704" s="249"/>
      <c r="M704" s="249"/>
      <c r="N704" s="249"/>
      <c r="T704" s="213">
        <f>G704</f>
        <v>172</v>
      </c>
      <c r="Z704"/>
      <c r="AA704"/>
      <c r="AB704"/>
    </row>
    <row r="705" spans="1:28" s="213" customFormat="1" hidden="1" outlineLevel="1" x14ac:dyDescent="0.25">
      <c r="A705" s="291">
        <v>41981</v>
      </c>
      <c r="B705" s="293">
        <v>6</v>
      </c>
      <c r="C705" s="293" t="s">
        <v>1583</v>
      </c>
      <c r="D705" s="293" t="s">
        <v>1158</v>
      </c>
      <c r="E705" s="293" t="s">
        <v>1584</v>
      </c>
      <c r="F705" s="293" t="s">
        <v>1160</v>
      </c>
      <c r="G705" s="294">
        <f t="shared" si="48"/>
        <v>6</v>
      </c>
      <c r="H705" s="295">
        <f t="shared" si="49"/>
        <v>15318.790000000005</v>
      </c>
      <c r="I705" s="211"/>
      <c r="J705" s="212"/>
      <c r="K705" s="231"/>
      <c r="L705" s="249"/>
      <c r="M705" s="249"/>
      <c r="N705" s="249">
        <f>G705</f>
        <v>6</v>
      </c>
      <c r="Z705"/>
      <c r="AA705"/>
      <c r="AB705"/>
    </row>
    <row r="706" spans="1:28" s="213" customFormat="1" hidden="1" outlineLevel="1" x14ac:dyDescent="0.25">
      <c r="A706" s="291">
        <v>41981</v>
      </c>
      <c r="B706" s="293">
        <v>-450</v>
      </c>
      <c r="C706" s="293"/>
      <c r="D706" s="293"/>
      <c r="E706" s="293">
        <v>810043</v>
      </c>
      <c r="F706" s="293"/>
      <c r="G706" s="294">
        <f t="shared" si="48"/>
        <v>-450</v>
      </c>
      <c r="H706" s="295">
        <f t="shared" si="49"/>
        <v>14868.790000000005</v>
      </c>
      <c r="I706" s="211"/>
      <c r="J706" s="212"/>
      <c r="K706" s="231"/>
      <c r="L706" s="249"/>
      <c r="M706" s="249"/>
      <c r="N706" s="249"/>
      <c r="T706" s="213">
        <f>G706</f>
        <v>-450</v>
      </c>
      <c r="Z706"/>
      <c r="AA706"/>
      <c r="AB706"/>
    </row>
    <row r="707" spans="1:28" hidden="1" outlineLevel="1" x14ac:dyDescent="0.25">
      <c r="A707" s="291">
        <v>41982</v>
      </c>
      <c r="B707" s="293">
        <v>-41</v>
      </c>
      <c r="C707" s="293" t="s">
        <v>599</v>
      </c>
      <c r="D707" s="293" t="s">
        <v>1585</v>
      </c>
      <c r="E707" s="293" t="s">
        <v>1586</v>
      </c>
      <c r="F707" s="293" t="s">
        <v>1587</v>
      </c>
      <c r="G707" s="294">
        <f t="shared" si="48"/>
        <v>-41</v>
      </c>
      <c r="H707" s="295">
        <f t="shared" si="49"/>
        <v>14827.790000000005</v>
      </c>
      <c r="I707" s="211"/>
      <c r="J707" s="212"/>
      <c r="K707" s="231"/>
      <c r="L707" s="249"/>
      <c r="M707" s="249"/>
      <c r="N707" s="249"/>
      <c r="O707" s="213">
        <f>G707</f>
        <v>-41</v>
      </c>
      <c r="Y707" s="213">
        <f>B707-SUM(J707:W707)</f>
        <v>0</v>
      </c>
    </row>
    <row r="708" spans="1:28" hidden="1" outlineLevel="1" x14ac:dyDescent="0.25">
      <c r="A708" s="291">
        <v>41985</v>
      </c>
      <c r="B708" s="293">
        <v>4</v>
      </c>
      <c r="C708" s="293" t="s">
        <v>1588</v>
      </c>
      <c r="D708" s="293" t="s">
        <v>1589</v>
      </c>
      <c r="E708" s="293"/>
      <c r="F708" s="293" t="s">
        <v>1590</v>
      </c>
      <c r="G708" s="294">
        <f t="shared" si="48"/>
        <v>4</v>
      </c>
      <c r="H708" s="295">
        <f t="shared" si="49"/>
        <v>14831.790000000005</v>
      </c>
      <c r="I708" s="211"/>
      <c r="J708" s="212"/>
      <c r="K708" s="231"/>
      <c r="L708" s="249"/>
      <c r="M708" s="249"/>
      <c r="N708" s="249">
        <f>G708</f>
        <v>4</v>
      </c>
      <c r="Y708" s="213">
        <f>B708-SUM(J708:W708)</f>
        <v>0</v>
      </c>
    </row>
    <row r="709" spans="1:28" hidden="1" outlineLevel="1" x14ac:dyDescent="0.25">
      <c r="A709" s="291">
        <v>41988</v>
      </c>
      <c r="B709" s="293">
        <v>4</v>
      </c>
      <c r="C709" s="293" t="s">
        <v>1591</v>
      </c>
      <c r="D709" s="293"/>
      <c r="E709" s="293" t="s">
        <v>1592</v>
      </c>
      <c r="F709" s="293" t="s">
        <v>1593</v>
      </c>
      <c r="G709" s="294">
        <f t="shared" si="48"/>
        <v>4</v>
      </c>
      <c r="H709" s="295">
        <f t="shared" si="49"/>
        <v>14835.790000000005</v>
      </c>
      <c r="I709" s="211"/>
      <c r="J709" s="212"/>
      <c r="K709" s="231"/>
      <c r="L709" s="249"/>
      <c r="M709" s="249"/>
      <c r="N709" s="249">
        <f>G709</f>
        <v>4</v>
      </c>
      <c r="Y709" s="213">
        <f>B709-SUM(J709:W709)</f>
        <v>0</v>
      </c>
    </row>
    <row r="710" spans="1:28" outlineLevel="1" collapsed="1" x14ac:dyDescent="0.25">
      <c r="A710" s="291">
        <v>42027</v>
      </c>
      <c r="B710" s="293">
        <v>-5118</v>
      </c>
      <c r="C710" s="293" t="s">
        <v>1594</v>
      </c>
      <c r="D710" s="293" t="s">
        <v>1595</v>
      </c>
      <c r="E710" s="293" t="s">
        <v>1596</v>
      </c>
      <c r="F710" s="293" t="s">
        <v>1597</v>
      </c>
      <c r="G710" s="294">
        <f t="shared" si="48"/>
        <v>-5118</v>
      </c>
      <c r="H710" s="295">
        <f>H709+B710</f>
        <v>9717.7900000000045</v>
      </c>
      <c r="I710" s="211"/>
      <c r="J710" s="212"/>
      <c r="K710" s="231"/>
      <c r="L710" s="249"/>
      <c r="M710" s="249"/>
      <c r="N710" s="249"/>
      <c r="O710" s="213">
        <f>G710</f>
        <v>-5118</v>
      </c>
      <c r="Y710" s="213">
        <f>B710-SUM(J710:W710)</f>
        <v>0</v>
      </c>
    </row>
    <row r="711" spans="1:28" s="304" customFormat="1" outlineLevel="1" x14ac:dyDescent="0.25">
      <c r="A711" s="296">
        <f>A712</f>
        <v>42061</v>
      </c>
      <c r="B711" s="298"/>
      <c r="C711" s="298" t="s">
        <v>1598</v>
      </c>
      <c r="D711" s="298"/>
      <c r="E711" s="298"/>
      <c r="F711" s="298"/>
      <c r="G711" s="299"/>
      <c r="H711" s="300">
        <f>H712</f>
        <v>9761.7900000000045</v>
      </c>
      <c r="I711" s="256"/>
      <c r="J711" s="301"/>
      <c r="K711" s="302"/>
      <c r="L711" s="303"/>
      <c r="M711" s="303"/>
      <c r="N711" s="303"/>
      <c r="O711" s="260"/>
      <c r="P711" s="260"/>
      <c r="Q711" s="260"/>
      <c r="R711" s="260"/>
      <c r="S711" s="260"/>
      <c r="T711" s="260"/>
      <c r="U711" s="260"/>
      <c r="V711" s="260"/>
      <c r="W711" s="260"/>
      <c r="X711" s="260"/>
      <c r="Y711" s="260"/>
    </row>
    <row r="712" spans="1:28" outlineLevel="1" x14ac:dyDescent="0.25">
      <c r="A712" s="291">
        <v>42061</v>
      </c>
      <c r="B712" s="292">
        <v>44</v>
      </c>
      <c r="C712" s="293" t="s">
        <v>1356</v>
      </c>
      <c r="D712" s="293" t="s">
        <v>1599</v>
      </c>
      <c r="E712" s="293"/>
      <c r="F712" s="293" t="s">
        <v>1600</v>
      </c>
      <c r="G712" s="294">
        <f>B712</f>
        <v>44</v>
      </c>
      <c r="H712" s="295">
        <f>H710+B712</f>
        <v>9761.7900000000045</v>
      </c>
      <c r="I712" s="211"/>
      <c r="J712" s="212"/>
      <c r="K712" s="231"/>
      <c r="L712" s="249"/>
      <c r="M712" s="249"/>
      <c r="N712" s="249">
        <f>G712</f>
        <v>44</v>
      </c>
      <c r="Y712" s="213">
        <f>B712-SUM(J712:W712)</f>
        <v>0</v>
      </c>
    </row>
    <row r="713" spans="1:28" outlineLevel="1" x14ac:dyDescent="0.25">
      <c r="A713" s="291">
        <v>42061</v>
      </c>
      <c r="B713" s="292">
        <v>10</v>
      </c>
      <c r="C713" s="293" t="s">
        <v>1601</v>
      </c>
      <c r="D713" s="293" t="s">
        <v>1602</v>
      </c>
      <c r="E713" s="293"/>
      <c r="F713" s="293" t="s">
        <v>1600</v>
      </c>
      <c r="G713" s="294">
        <f t="shared" ref="G713:G733" si="54">B713</f>
        <v>10</v>
      </c>
      <c r="H713" s="295">
        <f t="shared" ref="H713:H739" si="55">H712+B713</f>
        <v>9771.7900000000045</v>
      </c>
      <c r="I713" s="211"/>
      <c r="J713" s="212"/>
      <c r="K713" s="231"/>
      <c r="L713" s="249"/>
      <c r="M713" s="249">
        <f>G713</f>
        <v>10</v>
      </c>
      <c r="N713" s="249"/>
      <c r="Y713" s="213">
        <f t="shared" ref="Y713:Y740" si="56">B713-SUM(J713:W713)</f>
        <v>0</v>
      </c>
    </row>
    <row r="714" spans="1:28" outlineLevel="1" x14ac:dyDescent="0.25">
      <c r="A714" s="291">
        <v>42066</v>
      </c>
      <c r="B714" s="292">
        <v>-442.75</v>
      </c>
      <c r="C714" s="293" t="s">
        <v>1603</v>
      </c>
      <c r="D714" s="293"/>
      <c r="E714" s="293" t="s">
        <v>1604</v>
      </c>
      <c r="F714" s="293" t="s">
        <v>1605</v>
      </c>
      <c r="G714" s="294">
        <f t="shared" si="54"/>
        <v>-442.75</v>
      </c>
      <c r="H714" s="295">
        <f t="shared" si="55"/>
        <v>9329.0400000000045</v>
      </c>
      <c r="I714" s="211"/>
      <c r="J714" s="212"/>
      <c r="K714" s="231"/>
      <c r="L714" s="249"/>
      <c r="M714" s="249"/>
      <c r="N714" s="249"/>
      <c r="P714" s="378">
        <f>G714</f>
        <v>-442.75</v>
      </c>
      <c r="Y714" s="213">
        <f t="shared" si="56"/>
        <v>0</v>
      </c>
    </row>
    <row r="715" spans="1:28" outlineLevel="1" x14ac:dyDescent="0.25">
      <c r="A715" s="291">
        <v>42066</v>
      </c>
      <c r="B715" s="292">
        <v>-416.88</v>
      </c>
      <c r="C715" s="293" t="s">
        <v>1606</v>
      </c>
      <c r="D715" s="293"/>
      <c r="E715" s="293" t="s">
        <v>1604</v>
      </c>
      <c r="F715" s="293" t="s">
        <v>1607</v>
      </c>
      <c r="G715" s="294">
        <f t="shared" si="54"/>
        <v>-416.88</v>
      </c>
      <c r="H715" s="295">
        <f t="shared" si="55"/>
        <v>8912.1600000000053</v>
      </c>
      <c r="I715" s="211"/>
      <c r="J715" s="212"/>
      <c r="K715" s="231"/>
      <c r="L715" s="249"/>
      <c r="M715" s="249"/>
      <c r="N715" s="249"/>
      <c r="P715" s="378">
        <f>G715</f>
        <v>-416.88</v>
      </c>
      <c r="Y715" s="213">
        <f t="shared" si="56"/>
        <v>0</v>
      </c>
    </row>
    <row r="716" spans="1:28" outlineLevel="1" x14ac:dyDescent="0.25">
      <c r="A716" s="291">
        <v>42069</v>
      </c>
      <c r="B716" s="292">
        <v>1425</v>
      </c>
      <c r="C716" s="293" t="s">
        <v>1608</v>
      </c>
      <c r="D716" s="293" t="s">
        <v>1609</v>
      </c>
      <c r="E716" s="293"/>
      <c r="F716" s="293" t="s">
        <v>457</v>
      </c>
      <c r="G716" s="294">
        <f t="shared" si="54"/>
        <v>1425</v>
      </c>
      <c r="H716" s="295">
        <f t="shared" si="55"/>
        <v>10337.160000000005</v>
      </c>
      <c r="I716" s="211"/>
      <c r="J716" s="212"/>
      <c r="K716" s="231"/>
      <c r="L716" s="249"/>
      <c r="M716" s="249"/>
      <c r="N716" s="249"/>
      <c r="P716" s="213">
        <f>G716</f>
        <v>1425</v>
      </c>
      <c r="Y716" s="213">
        <f t="shared" si="56"/>
        <v>0</v>
      </c>
    </row>
    <row r="717" spans="1:28" outlineLevel="1" x14ac:dyDescent="0.25">
      <c r="A717" s="291">
        <v>42069</v>
      </c>
      <c r="B717" s="292">
        <v>30</v>
      </c>
      <c r="C717" s="293" t="s">
        <v>546</v>
      </c>
      <c r="D717" s="293" t="s">
        <v>1610</v>
      </c>
      <c r="E717" s="293"/>
      <c r="F717" s="293" t="s">
        <v>457</v>
      </c>
      <c r="G717" s="294">
        <f t="shared" si="54"/>
        <v>30</v>
      </c>
      <c r="H717" s="295">
        <f t="shared" si="55"/>
        <v>10367.160000000005</v>
      </c>
      <c r="I717" s="211"/>
      <c r="J717" s="212"/>
      <c r="K717" s="231"/>
      <c r="L717" s="249"/>
      <c r="M717" s="249"/>
      <c r="N717" s="249"/>
      <c r="P717" s="213">
        <f t="shared" ref="P717:P739" si="57">G717</f>
        <v>30</v>
      </c>
      <c r="Y717" s="213">
        <f t="shared" si="56"/>
        <v>0</v>
      </c>
    </row>
    <row r="718" spans="1:28" outlineLevel="1" x14ac:dyDescent="0.25">
      <c r="A718" s="291">
        <v>42071</v>
      </c>
      <c r="B718" s="292">
        <v>72</v>
      </c>
      <c r="C718" s="293" t="s">
        <v>1611</v>
      </c>
      <c r="D718" s="293"/>
      <c r="E718" s="293" t="s">
        <v>1611</v>
      </c>
      <c r="F718" s="293" t="s">
        <v>854</v>
      </c>
      <c r="G718" s="294">
        <f t="shared" si="54"/>
        <v>72</v>
      </c>
      <c r="H718" s="295">
        <f t="shared" si="55"/>
        <v>10439.160000000005</v>
      </c>
      <c r="I718" s="211"/>
      <c r="J718" s="212"/>
      <c r="K718" s="231"/>
      <c r="L718" s="249"/>
      <c r="M718" s="249"/>
      <c r="N718" s="249"/>
      <c r="P718" s="213">
        <f t="shared" si="57"/>
        <v>72</v>
      </c>
      <c r="Y718" s="213">
        <f t="shared" si="56"/>
        <v>0</v>
      </c>
    </row>
    <row r="719" spans="1:28" outlineLevel="1" x14ac:dyDescent="0.25">
      <c r="A719" s="291">
        <v>42072</v>
      </c>
      <c r="B719" s="292">
        <v>8</v>
      </c>
      <c r="C719" s="293" t="s">
        <v>1612</v>
      </c>
      <c r="D719" s="293"/>
      <c r="E719" s="293" t="s">
        <v>1613</v>
      </c>
      <c r="F719" s="293" t="s">
        <v>1614</v>
      </c>
      <c r="G719" s="294">
        <f t="shared" si="54"/>
        <v>8</v>
      </c>
      <c r="H719" s="295">
        <f t="shared" si="55"/>
        <v>10447.160000000005</v>
      </c>
      <c r="I719" s="211"/>
      <c r="J719" s="212"/>
      <c r="K719" s="231"/>
      <c r="L719" s="249"/>
      <c r="M719" s="249"/>
      <c r="N719" s="249"/>
      <c r="P719" s="213">
        <f t="shared" si="57"/>
        <v>8</v>
      </c>
      <c r="Y719" s="213">
        <f t="shared" si="56"/>
        <v>0</v>
      </c>
    </row>
    <row r="720" spans="1:28" outlineLevel="1" x14ac:dyDescent="0.25">
      <c r="A720" s="291">
        <v>42072</v>
      </c>
      <c r="B720" s="292">
        <v>24</v>
      </c>
      <c r="C720" s="293" t="s">
        <v>1615</v>
      </c>
      <c r="D720" s="293" t="s">
        <v>1616</v>
      </c>
      <c r="E720" s="293"/>
      <c r="F720" s="293" t="s">
        <v>1099</v>
      </c>
      <c r="G720" s="294">
        <f t="shared" si="54"/>
        <v>24</v>
      </c>
      <c r="H720" s="295">
        <f t="shared" si="55"/>
        <v>10471.160000000005</v>
      </c>
      <c r="I720" s="211"/>
      <c r="J720" s="212"/>
      <c r="K720" s="231"/>
      <c r="L720" s="249"/>
      <c r="M720" s="249"/>
      <c r="N720" s="249"/>
      <c r="P720" s="213">
        <f t="shared" si="57"/>
        <v>24</v>
      </c>
      <c r="Y720" s="213">
        <f t="shared" si="56"/>
        <v>0</v>
      </c>
    </row>
    <row r="721" spans="1:25" outlineLevel="1" x14ac:dyDescent="0.25">
      <c r="A721" s="291">
        <v>42072</v>
      </c>
      <c r="B721" s="292">
        <v>16</v>
      </c>
      <c r="C721" s="293" t="s">
        <v>1617</v>
      </c>
      <c r="D721" s="293" t="s">
        <v>1618</v>
      </c>
      <c r="E721" s="293" t="s">
        <v>1390</v>
      </c>
      <c r="F721" s="293" t="s">
        <v>1392</v>
      </c>
      <c r="G721" s="294">
        <f t="shared" si="54"/>
        <v>16</v>
      </c>
      <c r="H721" s="295">
        <f t="shared" si="55"/>
        <v>10487.160000000005</v>
      </c>
      <c r="I721" s="211"/>
      <c r="J721" s="212"/>
      <c r="K721" s="231"/>
      <c r="L721" s="249"/>
      <c r="M721" s="249"/>
      <c r="N721" s="249"/>
      <c r="P721" s="213">
        <f t="shared" si="57"/>
        <v>16</v>
      </c>
      <c r="Y721" s="213">
        <f t="shared" si="56"/>
        <v>0</v>
      </c>
    </row>
    <row r="722" spans="1:25" outlineLevel="1" x14ac:dyDescent="0.25">
      <c r="A722" s="291">
        <v>42072</v>
      </c>
      <c r="B722" s="292">
        <v>16</v>
      </c>
      <c r="C722" s="293" t="s">
        <v>1619</v>
      </c>
      <c r="D722" s="293" t="s">
        <v>1620</v>
      </c>
      <c r="E722" s="293"/>
      <c r="F722" s="293" t="s">
        <v>1500</v>
      </c>
      <c r="G722" s="294">
        <f t="shared" si="54"/>
        <v>16</v>
      </c>
      <c r="H722" s="295">
        <f t="shared" si="55"/>
        <v>10503.160000000005</v>
      </c>
      <c r="I722" s="211"/>
      <c r="J722" s="212"/>
      <c r="K722" s="231"/>
      <c r="L722" s="249"/>
      <c r="M722" s="249"/>
      <c r="N722" s="249"/>
      <c r="P722" s="213">
        <f t="shared" si="57"/>
        <v>16</v>
      </c>
      <c r="Y722" s="213">
        <f t="shared" si="56"/>
        <v>0</v>
      </c>
    </row>
    <row r="723" spans="1:25" outlineLevel="1" x14ac:dyDescent="0.25">
      <c r="A723" s="291">
        <v>42072</v>
      </c>
      <c r="B723" s="292">
        <v>16</v>
      </c>
      <c r="C723" s="293" t="s">
        <v>1621</v>
      </c>
      <c r="D723" s="293" t="s">
        <v>1620</v>
      </c>
      <c r="E723" s="293"/>
      <c r="F723" s="293" t="s">
        <v>784</v>
      </c>
      <c r="G723" s="294">
        <f t="shared" si="54"/>
        <v>16</v>
      </c>
      <c r="H723" s="295">
        <f t="shared" si="55"/>
        <v>10519.160000000005</v>
      </c>
      <c r="I723" s="211"/>
      <c r="J723" s="212"/>
      <c r="K723" s="231"/>
      <c r="L723" s="249"/>
      <c r="M723" s="249"/>
      <c r="N723" s="249"/>
      <c r="P723" s="213">
        <f t="shared" si="57"/>
        <v>16</v>
      </c>
      <c r="Y723" s="213">
        <f t="shared" si="56"/>
        <v>0</v>
      </c>
    </row>
    <row r="724" spans="1:25" outlineLevel="1" x14ac:dyDescent="0.25">
      <c r="A724" s="291">
        <v>42073</v>
      </c>
      <c r="B724" s="292">
        <v>16</v>
      </c>
      <c r="C724" s="293" t="s">
        <v>1622</v>
      </c>
      <c r="D724" s="293" t="s">
        <v>1623</v>
      </c>
      <c r="E724" s="293" t="s">
        <v>1624</v>
      </c>
      <c r="F724" s="293" t="s">
        <v>1574</v>
      </c>
      <c r="G724" s="294">
        <f t="shared" si="54"/>
        <v>16</v>
      </c>
      <c r="H724" s="295">
        <f t="shared" si="55"/>
        <v>10535.160000000005</v>
      </c>
      <c r="I724" s="211"/>
      <c r="J724" s="212"/>
      <c r="K724" s="231"/>
      <c r="L724" s="249"/>
      <c r="M724" s="249"/>
      <c r="N724" s="249"/>
      <c r="P724" s="213">
        <f t="shared" si="57"/>
        <v>16</v>
      </c>
      <c r="Y724" s="213">
        <f t="shared" si="56"/>
        <v>0</v>
      </c>
    </row>
    <row r="725" spans="1:25" outlineLevel="1" x14ac:dyDescent="0.25">
      <c r="A725" s="291">
        <v>42073</v>
      </c>
      <c r="B725" s="292">
        <v>1590</v>
      </c>
      <c r="C725" s="293" t="s">
        <v>1625</v>
      </c>
      <c r="D725" s="293"/>
      <c r="E725" s="293"/>
      <c r="F725" s="293" t="s">
        <v>457</v>
      </c>
      <c r="G725" s="294">
        <f t="shared" si="54"/>
        <v>1590</v>
      </c>
      <c r="H725" s="295">
        <f t="shared" si="55"/>
        <v>12125.160000000005</v>
      </c>
      <c r="I725" s="211"/>
      <c r="J725" s="212"/>
      <c r="K725" s="231"/>
      <c r="L725" s="249"/>
      <c r="M725" s="249"/>
      <c r="N725" s="249"/>
      <c r="P725" s="213">
        <f t="shared" si="57"/>
        <v>1590</v>
      </c>
      <c r="Y725" s="213">
        <f t="shared" si="56"/>
        <v>0</v>
      </c>
    </row>
    <row r="726" spans="1:25" outlineLevel="1" x14ac:dyDescent="0.25">
      <c r="A726" s="291">
        <v>42073</v>
      </c>
      <c r="B726" s="292">
        <v>32</v>
      </c>
      <c r="C726" s="293" t="s">
        <v>1626</v>
      </c>
      <c r="D726" s="293" t="s">
        <v>1627</v>
      </c>
      <c r="E726" s="293" t="s">
        <v>1628</v>
      </c>
      <c r="F726" s="293" t="s">
        <v>821</v>
      </c>
      <c r="G726" s="294">
        <f t="shared" si="54"/>
        <v>32</v>
      </c>
      <c r="H726" s="295">
        <f t="shared" si="55"/>
        <v>12157.160000000005</v>
      </c>
      <c r="I726" s="211"/>
      <c r="J726" s="212"/>
      <c r="K726" s="231"/>
      <c r="L726" s="249"/>
      <c r="M726" s="249"/>
      <c r="N726" s="249"/>
      <c r="P726" s="213">
        <f t="shared" si="57"/>
        <v>32</v>
      </c>
      <c r="Y726" s="213">
        <f t="shared" si="56"/>
        <v>0</v>
      </c>
    </row>
    <row r="727" spans="1:25" outlineLevel="1" x14ac:dyDescent="0.25">
      <c r="A727" s="291">
        <v>42073</v>
      </c>
      <c r="B727" s="292">
        <v>24</v>
      </c>
      <c r="C727" s="293" t="s">
        <v>1629</v>
      </c>
      <c r="D727" s="293" t="s">
        <v>1630</v>
      </c>
      <c r="E727" s="293"/>
      <c r="F727" s="293" t="s">
        <v>1631</v>
      </c>
      <c r="G727" s="294">
        <f t="shared" si="54"/>
        <v>24</v>
      </c>
      <c r="H727" s="295">
        <f t="shared" si="55"/>
        <v>12181.160000000005</v>
      </c>
      <c r="I727" s="211"/>
      <c r="J727" s="212"/>
      <c r="K727" s="231"/>
      <c r="L727" s="249"/>
      <c r="M727" s="249"/>
      <c r="N727" s="249"/>
      <c r="P727" s="213">
        <f t="shared" si="57"/>
        <v>24</v>
      </c>
      <c r="Y727" s="213">
        <f t="shared" si="56"/>
        <v>0</v>
      </c>
    </row>
    <row r="728" spans="1:25" outlineLevel="1" x14ac:dyDescent="0.25">
      <c r="A728" s="291">
        <v>42073</v>
      </c>
      <c r="B728" s="292">
        <v>16</v>
      </c>
      <c r="C728" s="293" t="s">
        <v>1620</v>
      </c>
      <c r="D728" s="293"/>
      <c r="E728" s="293" t="s">
        <v>1632</v>
      </c>
      <c r="F728" s="293" t="s">
        <v>1563</v>
      </c>
      <c r="G728" s="294">
        <f t="shared" si="54"/>
        <v>16</v>
      </c>
      <c r="H728" s="295">
        <f t="shared" si="55"/>
        <v>12197.160000000005</v>
      </c>
      <c r="I728" s="211"/>
      <c r="J728" s="212"/>
      <c r="K728" s="231"/>
      <c r="L728" s="249"/>
      <c r="M728" s="249"/>
      <c r="N728" s="249"/>
      <c r="P728" s="213">
        <f t="shared" si="57"/>
        <v>16</v>
      </c>
      <c r="Y728" s="213">
        <f t="shared" si="56"/>
        <v>0</v>
      </c>
    </row>
    <row r="729" spans="1:25" outlineLevel="1" x14ac:dyDescent="0.25">
      <c r="A729" s="291">
        <v>42074</v>
      </c>
      <c r="B729" s="292">
        <v>200</v>
      </c>
      <c r="C729" s="293"/>
      <c r="D729" s="293"/>
      <c r="E729" s="293" t="s">
        <v>1633</v>
      </c>
      <c r="F729" s="293" t="s">
        <v>1634</v>
      </c>
      <c r="G729" s="294">
        <f t="shared" si="54"/>
        <v>200</v>
      </c>
      <c r="H729" s="295">
        <f t="shared" si="55"/>
        <v>12397.160000000005</v>
      </c>
      <c r="I729" s="211"/>
      <c r="J729" s="212"/>
      <c r="K729" s="231"/>
      <c r="L729" s="249"/>
      <c r="M729" s="249"/>
      <c r="N729" s="249"/>
      <c r="P729" s="213">
        <f t="shared" si="57"/>
        <v>200</v>
      </c>
      <c r="Y729" s="213">
        <f t="shared" si="56"/>
        <v>0</v>
      </c>
    </row>
    <row r="730" spans="1:25" outlineLevel="1" x14ac:dyDescent="0.25">
      <c r="A730" s="291">
        <v>42074</v>
      </c>
      <c r="B730" s="292">
        <v>-115</v>
      </c>
      <c r="C730" s="293" t="s">
        <v>1608</v>
      </c>
      <c r="D730" s="293" t="s">
        <v>1635</v>
      </c>
      <c r="E730" s="293" t="s">
        <v>1636</v>
      </c>
      <c r="F730" s="293" t="s">
        <v>1637</v>
      </c>
      <c r="G730" s="294">
        <f t="shared" si="54"/>
        <v>-115</v>
      </c>
      <c r="H730" s="295">
        <f t="shared" si="55"/>
        <v>12282.160000000005</v>
      </c>
      <c r="I730" s="211"/>
      <c r="J730" s="212"/>
      <c r="K730" s="231"/>
      <c r="L730" s="249"/>
      <c r="M730" s="249"/>
      <c r="N730" s="249"/>
      <c r="P730" s="378">
        <f t="shared" si="57"/>
        <v>-115</v>
      </c>
      <c r="Y730" s="213">
        <f t="shared" si="56"/>
        <v>0</v>
      </c>
    </row>
    <row r="731" spans="1:25" outlineLevel="1" x14ac:dyDescent="0.25">
      <c r="A731" s="291">
        <v>42075</v>
      </c>
      <c r="B731" s="292">
        <v>1658</v>
      </c>
      <c r="C731" s="293" t="s">
        <v>1608</v>
      </c>
      <c r="D731" s="293" t="s">
        <v>1609</v>
      </c>
      <c r="E731" s="293"/>
      <c r="F731" s="293" t="s">
        <v>457</v>
      </c>
      <c r="G731" s="294">
        <f t="shared" si="54"/>
        <v>1658</v>
      </c>
      <c r="H731" s="295">
        <f t="shared" si="55"/>
        <v>13940.160000000005</v>
      </c>
      <c r="I731" s="211"/>
      <c r="J731" s="212"/>
      <c r="K731" s="231"/>
      <c r="L731" s="249"/>
      <c r="M731" s="249"/>
      <c r="N731" s="249"/>
      <c r="P731" s="213">
        <f t="shared" si="57"/>
        <v>1658</v>
      </c>
      <c r="Y731" s="213">
        <f t="shared" si="56"/>
        <v>0</v>
      </c>
    </row>
    <row r="732" spans="1:25" outlineLevel="1" x14ac:dyDescent="0.25">
      <c r="A732" s="291">
        <v>42075</v>
      </c>
      <c r="B732" s="292">
        <v>16</v>
      </c>
      <c r="C732" s="293" t="s">
        <v>1638</v>
      </c>
      <c r="D732" s="293" t="s">
        <v>1620</v>
      </c>
      <c r="E732" s="293"/>
      <c r="F732" s="293" t="s">
        <v>811</v>
      </c>
      <c r="G732" s="294">
        <f t="shared" si="54"/>
        <v>16</v>
      </c>
      <c r="H732" s="295">
        <f t="shared" si="55"/>
        <v>13956.160000000005</v>
      </c>
      <c r="I732" s="211"/>
      <c r="J732" s="212"/>
      <c r="K732" s="231"/>
      <c r="L732" s="249"/>
      <c r="M732" s="249"/>
      <c r="N732" s="249"/>
      <c r="P732" s="213">
        <f t="shared" si="57"/>
        <v>16</v>
      </c>
      <c r="Y732" s="213">
        <f t="shared" si="56"/>
        <v>0</v>
      </c>
    </row>
    <row r="733" spans="1:25" outlineLevel="1" x14ac:dyDescent="0.25">
      <c r="A733" s="291">
        <v>42075</v>
      </c>
      <c r="B733" s="292">
        <v>500</v>
      </c>
      <c r="C733" s="293" t="s">
        <v>1639</v>
      </c>
      <c r="D733" s="293" t="s">
        <v>1640</v>
      </c>
      <c r="E733" s="293" t="s">
        <v>733</v>
      </c>
      <c r="F733" s="293" t="s">
        <v>1641</v>
      </c>
      <c r="G733" s="294">
        <f t="shared" si="54"/>
        <v>500</v>
      </c>
      <c r="H733" s="295">
        <f t="shared" si="55"/>
        <v>14456.160000000005</v>
      </c>
      <c r="I733" s="211"/>
      <c r="J733" s="212"/>
      <c r="K733" s="231"/>
      <c r="L733" s="249"/>
      <c r="M733" s="249"/>
      <c r="N733" s="249"/>
      <c r="P733" s="213">
        <f t="shared" si="57"/>
        <v>500</v>
      </c>
      <c r="Y733" s="213">
        <f t="shared" si="56"/>
        <v>0</v>
      </c>
    </row>
    <row r="734" spans="1:25" outlineLevel="1" x14ac:dyDescent="0.25">
      <c r="A734" s="291">
        <v>42075</v>
      </c>
      <c r="B734" s="292">
        <v>24</v>
      </c>
      <c r="C734" s="293" t="s">
        <v>1624</v>
      </c>
      <c r="D734" s="293" t="s">
        <v>1623</v>
      </c>
      <c r="E734" s="293" t="s">
        <v>1642</v>
      </c>
      <c r="F734" s="293" t="s">
        <v>1531</v>
      </c>
      <c r="G734" s="294">
        <f t="shared" si="48"/>
        <v>24</v>
      </c>
      <c r="H734" s="295">
        <f t="shared" si="55"/>
        <v>14480.160000000005</v>
      </c>
      <c r="I734" s="211"/>
      <c r="J734" s="212"/>
      <c r="K734" s="231"/>
      <c r="L734" s="249"/>
      <c r="M734" s="249"/>
      <c r="N734" s="249"/>
      <c r="P734" s="213">
        <f t="shared" si="57"/>
        <v>24</v>
      </c>
      <c r="Y734" s="213">
        <f t="shared" si="56"/>
        <v>0</v>
      </c>
    </row>
    <row r="735" spans="1:25" outlineLevel="1" x14ac:dyDescent="0.25">
      <c r="A735" s="291">
        <v>42075</v>
      </c>
      <c r="B735" s="292">
        <v>8</v>
      </c>
      <c r="C735" s="293" t="s">
        <v>1608</v>
      </c>
      <c r="D735" s="293" t="s">
        <v>1643</v>
      </c>
      <c r="E735" s="293" t="s">
        <v>1644</v>
      </c>
      <c r="F735" s="293" t="s">
        <v>912</v>
      </c>
      <c r="G735" s="294">
        <f t="shared" si="48"/>
        <v>8</v>
      </c>
      <c r="H735" s="295">
        <f t="shared" si="55"/>
        <v>14488.160000000005</v>
      </c>
      <c r="I735" s="211"/>
      <c r="J735" s="212"/>
      <c r="K735" s="231"/>
      <c r="L735" s="249"/>
      <c r="M735" s="249"/>
      <c r="N735" s="249"/>
      <c r="P735" s="213">
        <f t="shared" si="57"/>
        <v>8</v>
      </c>
      <c r="Y735" s="213">
        <f t="shared" si="56"/>
        <v>0</v>
      </c>
    </row>
    <row r="736" spans="1:25" outlineLevel="1" x14ac:dyDescent="0.25">
      <c r="A736" s="291">
        <v>42076</v>
      </c>
      <c r="B736" s="292">
        <v>16</v>
      </c>
      <c r="C736" s="293" t="s">
        <v>1645</v>
      </c>
      <c r="D736" s="293" t="s">
        <v>1646</v>
      </c>
      <c r="E736" s="293" t="s">
        <v>1647</v>
      </c>
      <c r="F736" s="293" t="s">
        <v>880</v>
      </c>
      <c r="G736" s="294">
        <f t="shared" si="48"/>
        <v>16</v>
      </c>
      <c r="H736" s="295">
        <f t="shared" si="55"/>
        <v>14504.160000000005</v>
      </c>
      <c r="I736" s="211"/>
      <c r="J736" s="212"/>
      <c r="K736" s="231"/>
      <c r="L736" s="249"/>
      <c r="M736" s="249"/>
      <c r="N736" s="249"/>
      <c r="P736" s="213">
        <f t="shared" si="57"/>
        <v>16</v>
      </c>
      <c r="Y736" s="213">
        <f t="shared" si="56"/>
        <v>0</v>
      </c>
    </row>
    <row r="737" spans="1:25" outlineLevel="1" x14ac:dyDescent="0.25">
      <c r="A737" s="291">
        <v>42076</v>
      </c>
      <c r="B737" s="292">
        <v>25</v>
      </c>
      <c r="C737" s="293" t="s">
        <v>1648</v>
      </c>
      <c r="D737" s="293" t="s">
        <v>1649</v>
      </c>
      <c r="E737" s="293" t="s">
        <v>1650</v>
      </c>
      <c r="F737" s="293" t="s">
        <v>1237</v>
      </c>
      <c r="G737" s="294">
        <f t="shared" si="48"/>
        <v>25</v>
      </c>
      <c r="H737" s="295">
        <f t="shared" si="55"/>
        <v>14529.160000000005</v>
      </c>
      <c r="I737" s="211"/>
      <c r="J737" s="212"/>
      <c r="K737" s="231"/>
      <c r="L737" s="249"/>
      <c r="M737" s="249"/>
      <c r="N737" s="249"/>
      <c r="P737" s="213">
        <f t="shared" si="57"/>
        <v>25</v>
      </c>
      <c r="Y737" s="213">
        <f t="shared" si="56"/>
        <v>0</v>
      </c>
    </row>
    <row r="738" spans="1:25" outlineLevel="1" x14ac:dyDescent="0.25">
      <c r="A738" s="291">
        <v>42076</v>
      </c>
      <c r="B738" s="292">
        <v>24</v>
      </c>
      <c r="C738" s="293" t="s">
        <v>1651</v>
      </c>
      <c r="D738" s="293"/>
      <c r="E738" s="293" t="s">
        <v>1652</v>
      </c>
      <c r="F738" s="293" t="s">
        <v>1653</v>
      </c>
      <c r="G738" s="294">
        <f t="shared" si="48"/>
        <v>24</v>
      </c>
      <c r="H738" s="295">
        <f t="shared" si="55"/>
        <v>14553.160000000005</v>
      </c>
      <c r="I738" s="211"/>
      <c r="J738" s="212"/>
      <c r="K738" s="231"/>
      <c r="L738" s="249"/>
      <c r="M738" s="249"/>
      <c r="N738" s="249"/>
      <c r="P738" s="213">
        <f t="shared" si="57"/>
        <v>24</v>
      </c>
      <c r="Y738" s="213">
        <f t="shared" si="56"/>
        <v>0</v>
      </c>
    </row>
    <row r="739" spans="1:25" outlineLevel="1" x14ac:dyDescent="0.25">
      <c r="A739" s="291">
        <v>42077</v>
      </c>
      <c r="B739" s="292">
        <v>3770</v>
      </c>
      <c r="C739" s="293" t="s">
        <v>1654</v>
      </c>
      <c r="D739" s="293"/>
      <c r="E739" s="293"/>
      <c r="F739" s="293" t="s">
        <v>457</v>
      </c>
      <c r="G739" s="294">
        <f t="shared" si="48"/>
        <v>3770</v>
      </c>
      <c r="H739" s="295">
        <f t="shared" si="55"/>
        <v>18323.160000000003</v>
      </c>
      <c r="I739" s="211"/>
      <c r="J739" s="212"/>
      <c r="K739" s="231"/>
      <c r="L739" s="249"/>
      <c r="M739" s="249"/>
      <c r="N739" s="249"/>
      <c r="P739" s="213">
        <f t="shared" si="57"/>
        <v>3770</v>
      </c>
      <c r="Y739" s="213">
        <f t="shared" si="56"/>
        <v>0</v>
      </c>
    </row>
    <row r="740" spans="1:25" s="315" customFormat="1" outlineLevel="1" x14ac:dyDescent="0.25">
      <c r="A740" s="305">
        <v>42077</v>
      </c>
      <c r="B740" s="306"/>
      <c r="C740" s="307" t="s">
        <v>1598</v>
      </c>
      <c r="D740" s="307"/>
      <c r="E740" s="307"/>
      <c r="F740" s="307"/>
      <c r="G740" s="308">
        <f t="shared" si="48"/>
        <v>0</v>
      </c>
      <c r="H740" s="309">
        <f>H739+B740</f>
        <v>18323.160000000003</v>
      </c>
      <c r="I740" s="310"/>
      <c r="J740" s="311"/>
      <c r="K740" s="312"/>
      <c r="L740" s="313"/>
      <c r="M740" s="313"/>
      <c r="N740" s="313"/>
      <c r="O740" s="314"/>
      <c r="P740" s="314"/>
      <c r="Q740" s="314"/>
      <c r="R740" s="314"/>
      <c r="S740" s="314"/>
      <c r="T740" s="314"/>
      <c r="U740" s="314"/>
      <c r="V740" s="314"/>
      <c r="W740" s="314"/>
      <c r="X740" s="314"/>
      <c r="Y740" s="314">
        <f t="shared" si="56"/>
        <v>0</v>
      </c>
    </row>
    <row r="741" spans="1:25" ht="13.35" customHeight="1" outlineLevel="1" x14ac:dyDescent="0.25">
      <c r="A741" s="316">
        <v>42077</v>
      </c>
      <c r="B741">
        <v>16</v>
      </c>
      <c r="C741" t="s">
        <v>1651</v>
      </c>
      <c r="E741" t="s">
        <v>1655</v>
      </c>
      <c r="F741" t="s">
        <v>1656</v>
      </c>
      <c r="G741" s="294">
        <f t="shared" si="48"/>
        <v>16</v>
      </c>
      <c r="H741" s="295">
        <f t="shared" ref="H741:H804" si="58">H740+B741</f>
        <v>18339.160000000003</v>
      </c>
      <c r="I741" s="211"/>
      <c r="J741" s="212"/>
      <c r="K741" s="231"/>
      <c r="L741" s="249"/>
      <c r="M741" s="249"/>
      <c r="N741" s="249"/>
      <c r="P741" s="213">
        <f>G741</f>
        <v>16</v>
      </c>
    </row>
    <row r="742" spans="1:25" ht="13.35" customHeight="1" outlineLevel="1" x14ac:dyDescent="0.25">
      <c r="A742" s="316">
        <v>42078</v>
      </c>
      <c r="B742">
        <v>16</v>
      </c>
      <c r="C742" t="s">
        <v>1608</v>
      </c>
      <c r="D742" t="s">
        <v>1657</v>
      </c>
      <c r="E742" t="s">
        <v>1658</v>
      </c>
      <c r="F742" t="s">
        <v>1659</v>
      </c>
      <c r="G742" s="294">
        <f t="shared" ref="G742:G805" si="59">B742</f>
        <v>16</v>
      </c>
      <c r="H742" s="295">
        <f t="shared" si="58"/>
        <v>18355.160000000003</v>
      </c>
      <c r="I742" s="211"/>
      <c r="J742" s="212"/>
      <c r="K742" s="231"/>
      <c r="L742" s="249"/>
      <c r="M742" s="249"/>
      <c r="N742" s="249"/>
      <c r="P742" s="213">
        <f t="shared" ref="P742:P805" si="60">G742</f>
        <v>16</v>
      </c>
    </row>
    <row r="743" spans="1:25" ht="13.35" customHeight="1" outlineLevel="1" x14ac:dyDescent="0.25">
      <c r="A743" s="316">
        <v>42079</v>
      </c>
      <c r="B743">
        <v>-1730</v>
      </c>
      <c r="C743" t="s">
        <v>1624</v>
      </c>
      <c r="D743" t="s">
        <v>1624</v>
      </c>
      <c r="E743" t="s">
        <v>1660</v>
      </c>
      <c r="F743" t="s">
        <v>1661</v>
      </c>
      <c r="G743" s="294">
        <f t="shared" si="59"/>
        <v>-1730</v>
      </c>
      <c r="H743" s="295">
        <f t="shared" si="58"/>
        <v>16625.160000000003</v>
      </c>
      <c r="I743" s="211"/>
      <c r="J743" s="212"/>
      <c r="K743" s="231"/>
      <c r="L743" s="249"/>
      <c r="M743" s="249"/>
      <c r="N743" s="249"/>
      <c r="P743" s="378">
        <f t="shared" si="60"/>
        <v>-1730</v>
      </c>
    </row>
    <row r="744" spans="1:25" ht="13.35" customHeight="1" outlineLevel="1" x14ac:dyDescent="0.25">
      <c r="A744" s="316">
        <v>42079</v>
      </c>
      <c r="B744">
        <v>16</v>
      </c>
      <c r="C744" t="s">
        <v>1662</v>
      </c>
      <c r="E744" t="s">
        <v>1663</v>
      </c>
      <c r="F744" t="s">
        <v>1441</v>
      </c>
      <c r="G744" s="294">
        <f t="shared" si="59"/>
        <v>16</v>
      </c>
      <c r="H744" s="295">
        <f t="shared" si="58"/>
        <v>16641.160000000003</v>
      </c>
      <c r="I744" s="211"/>
      <c r="J744" s="212"/>
      <c r="K744" s="231"/>
      <c r="L744" s="249"/>
      <c r="M744" s="249"/>
      <c r="N744" s="249"/>
      <c r="P744" s="213">
        <f t="shared" si="60"/>
        <v>16</v>
      </c>
    </row>
    <row r="745" spans="1:25" ht="13.35" customHeight="1" outlineLevel="1" x14ac:dyDescent="0.25">
      <c r="A745" s="316">
        <v>42079</v>
      </c>
      <c r="B745">
        <v>32</v>
      </c>
      <c r="D745" t="s">
        <v>1604</v>
      </c>
      <c r="E745" t="s">
        <v>1544</v>
      </c>
      <c r="F745" t="s">
        <v>1142</v>
      </c>
      <c r="G745" s="294">
        <f t="shared" si="59"/>
        <v>32</v>
      </c>
      <c r="H745" s="295">
        <f t="shared" si="58"/>
        <v>16673.160000000003</v>
      </c>
      <c r="I745" s="211"/>
      <c r="J745" s="212"/>
      <c r="K745" s="231"/>
      <c r="L745" s="249"/>
      <c r="M745" s="249"/>
      <c r="N745" s="249"/>
      <c r="P745" s="213">
        <f t="shared" si="60"/>
        <v>32</v>
      </c>
    </row>
    <row r="746" spans="1:25" ht="13.35" customHeight="1" outlineLevel="1" x14ac:dyDescent="0.25">
      <c r="A746" s="316">
        <v>42079</v>
      </c>
      <c r="B746">
        <v>24</v>
      </c>
      <c r="E746" t="s">
        <v>1664</v>
      </c>
      <c r="F746" t="s">
        <v>1665</v>
      </c>
      <c r="G746" s="294">
        <f t="shared" si="59"/>
        <v>24</v>
      </c>
      <c r="H746" s="295">
        <f t="shared" si="58"/>
        <v>16697.160000000003</v>
      </c>
      <c r="I746" s="211"/>
      <c r="J746" s="212"/>
      <c r="K746" s="231"/>
      <c r="L746" s="249"/>
      <c r="M746" s="249"/>
      <c r="N746" s="249"/>
      <c r="P746" s="213">
        <f t="shared" si="60"/>
        <v>24</v>
      </c>
    </row>
    <row r="747" spans="1:25" ht="13.35" customHeight="1" outlineLevel="1" x14ac:dyDescent="0.25">
      <c r="A747" s="316">
        <v>42079</v>
      </c>
      <c r="B747">
        <v>25</v>
      </c>
      <c r="C747" t="s">
        <v>1666</v>
      </c>
      <c r="E747" t="s">
        <v>1667</v>
      </c>
      <c r="F747" t="s">
        <v>1441</v>
      </c>
      <c r="G747" s="294">
        <f t="shared" si="59"/>
        <v>25</v>
      </c>
      <c r="H747" s="295">
        <f t="shared" si="58"/>
        <v>16722.160000000003</v>
      </c>
      <c r="I747" s="211"/>
      <c r="J747" s="212"/>
      <c r="K747" s="231"/>
      <c r="L747" s="249"/>
      <c r="M747" s="249"/>
      <c r="N747" s="249"/>
      <c r="P747" s="213">
        <f t="shared" si="60"/>
        <v>25</v>
      </c>
    </row>
    <row r="748" spans="1:25" ht="13.35" customHeight="1" outlineLevel="1" x14ac:dyDescent="0.25">
      <c r="A748" s="316">
        <v>42079</v>
      </c>
      <c r="B748">
        <v>48</v>
      </c>
      <c r="C748" t="s">
        <v>1668</v>
      </c>
      <c r="D748" t="s">
        <v>1620</v>
      </c>
      <c r="F748" t="s">
        <v>1166</v>
      </c>
      <c r="G748" s="294">
        <f t="shared" si="59"/>
        <v>48</v>
      </c>
      <c r="H748" s="295">
        <f t="shared" si="58"/>
        <v>16770.160000000003</v>
      </c>
      <c r="I748" s="211"/>
      <c r="J748" s="212"/>
      <c r="K748" s="231"/>
      <c r="L748" s="249"/>
      <c r="M748" s="249"/>
      <c r="N748" s="249"/>
      <c r="P748" s="213">
        <f t="shared" si="60"/>
        <v>48</v>
      </c>
    </row>
    <row r="749" spans="1:25" ht="13.35" customHeight="1" outlineLevel="1" x14ac:dyDescent="0.25">
      <c r="A749" s="316">
        <v>42079</v>
      </c>
      <c r="B749">
        <v>24</v>
      </c>
      <c r="C749" t="s">
        <v>1156</v>
      </c>
      <c r="D749" t="s">
        <v>1613</v>
      </c>
      <c r="E749">
        <v>3</v>
      </c>
      <c r="F749" t="s">
        <v>1157</v>
      </c>
      <c r="G749" s="294">
        <f t="shared" si="59"/>
        <v>24</v>
      </c>
      <c r="H749" s="295">
        <f t="shared" si="58"/>
        <v>16794.160000000003</v>
      </c>
      <c r="I749" s="211"/>
      <c r="J749" s="212"/>
      <c r="K749" s="231"/>
      <c r="L749" s="249"/>
      <c r="M749" s="249"/>
      <c r="N749" s="249"/>
      <c r="P749" s="213">
        <f t="shared" si="60"/>
        <v>24</v>
      </c>
    </row>
    <row r="750" spans="1:25" ht="13.35" customHeight="1" outlineLevel="1" x14ac:dyDescent="0.25">
      <c r="A750" s="316">
        <v>42079</v>
      </c>
      <c r="B750">
        <v>24</v>
      </c>
      <c r="C750" t="s">
        <v>1386</v>
      </c>
      <c r="D750" t="s">
        <v>1613</v>
      </c>
      <c r="F750" t="s">
        <v>1388</v>
      </c>
      <c r="G750" s="294">
        <f t="shared" si="59"/>
        <v>24</v>
      </c>
      <c r="H750" s="295">
        <f t="shared" si="58"/>
        <v>16818.160000000003</v>
      </c>
      <c r="I750" s="211"/>
      <c r="J750" s="212"/>
      <c r="K750" s="231"/>
      <c r="L750" s="249"/>
      <c r="M750" s="249"/>
      <c r="N750" s="249"/>
      <c r="P750" s="213">
        <f t="shared" si="60"/>
        <v>24</v>
      </c>
    </row>
    <row r="751" spans="1:25" ht="13.35" customHeight="1" outlineLevel="1" x14ac:dyDescent="0.25">
      <c r="A751" s="316">
        <v>42079</v>
      </c>
      <c r="B751">
        <v>8</v>
      </c>
      <c r="C751" t="s">
        <v>1651</v>
      </c>
      <c r="E751" t="s">
        <v>1669</v>
      </c>
      <c r="F751" t="s">
        <v>1381</v>
      </c>
      <c r="G751" s="294">
        <f t="shared" si="59"/>
        <v>8</v>
      </c>
      <c r="H751" s="295">
        <f t="shared" si="58"/>
        <v>16826.160000000003</v>
      </c>
      <c r="I751" s="211"/>
      <c r="J751" s="212"/>
      <c r="K751" s="231"/>
      <c r="L751" s="249"/>
      <c r="M751" s="249"/>
      <c r="N751" s="249"/>
      <c r="P751" s="213">
        <f t="shared" si="60"/>
        <v>8</v>
      </c>
    </row>
    <row r="752" spans="1:25" ht="13.35" customHeight="1" outlineLevel="1" x14ac:dyDescent="0.25">
      <c r="A752" s="316">
        <v>42079</v>
      </c>
      <c r="B752">
        <v>24</v>
      </c>
      <c r="C752" t="s">
        <v>1623</v>
      </c>
      <c r="E752" t="s">
        <v>1670</v>
      </c>
      <c r="F752" t="s">
        <v>1062</v>
      </c>
      <c r="G752" s="294">
        <f t="shared" si="59"/>
        <v>24</v>
      </c>
      <c r="H752" s="295">
        <f t="shared" si="58"/>
        <v>16850.160000000003</v>
      </c>
      <c r="I752" s="211"/>
      <c r="J752" s="212"/>
      <c r="K752" s="231"/>
      <c r="L752" s="249"/>
      <c r="M752" s="249"/>
      <c r="N752" s="249"/>
      <c r="P752" s="213">
        <f t="shared" si="60"/>
        <v>24</v>
      </c>
    </row>
    <row r="753" spans="1:28" ht="13.35" customHeight="1" outlineLevel="1" x14ac:dyDescent="0.25">
      <c r="A753" s="316">
        <v>42079</v>
      </c>
      <c r="B753">
        <v>25</v>
      </c>
      <c r="C753" t="s">
        <v>1671</v>
      </c>
      <c r="E753" t="s">
        <v>1672</v>
      </c>
      <c r="F753" t="s">
        <v>1673</v>
      </c>
      <c r="G753" s="294">
        <f t="shared" si="59"/>
        <v>25</v>
      </c>
      <c r="H753" s="295">
        <f t="shared" si="58"/>
        <v>16875.160000000003</v>
      </c>
      <c r="I753" s="211"/>
      <c r="J753" s="212"/>
      <c r="K753" s="231"/>
      <c r="L753" s="249"/>
      <c r="M753" s="249"/>
      <c r="N753" s="249"/>
      <c r="P753" s="213">
        <f t="shared" si="60"/>
        <v>25</v>
      </c>
    </row>
    <row r="754" spans="1:28" ht="13.35" customHeight="1" outlineLevel="1" x14ac:dyDescent="0.25">
      <c r="A754" s="316">
        <v>42079</v>
      </c>
      <c r="B754">
        <v>16</v>
      </c>
      <c r="C754" t="s">
        <v>1674</v>
      </c>
      <c r="D754" t="s">
        <v>1675</v>
      </c>
      <c r="E754" t="s">
        <v>1620</v>
      </c>
      <c r="F754" t="s">
        <v>1031</v>
      </c>
      <c r="G754" s="294">
        <f t="shared" si="59"/>
        <v>16</v>
      </c>
      <c r="H754" s="295">
        <f t="shared" si="58"/>
        <v>16891.160000000003</v>
      </c>
      <c r="I754" s="211"/>
      <c r="J754" s="212"/>
      <c r="K754" s="231"/>
      <c r="L754" s="249"/>
      <c r="M754" s="249"/>
      <c r="N754" s="249"/>
      <c r="P754" s="213">
        <f t="shared" si="60"/>
        <v>16</v>
      </c>
    </row>
    <row r="755" spans="1:28" s="213" customFormat="1" ht="13.35" customHeight="1" outlineLevel="1" x14ac:dyDescent="0.25">
      <c r="A755" s="316">
        <v>42079</v>
      </c>
      <c r="B755">
        <v>24</v>
      </c>
      <c r="C755" t="s">
        <v>1676</v>
      </c>
      <c r="D755" t="s">
        <v>1677</v>
      </c>
      <c r="E755" t="s">
        <v>1678</v>
      </c>
      <c r="F755" t="s">
        <v>1679</v>
      </c>
      <c r="G755" s="294">
        <f t="shared" si="59"/>
        <v>24</v>
      </c>
      <c r="H755" s="295">
        <f t="shared" si="58"/>
        <v>16915.160000000003</v>
      </c>
      <c r="I755" s="211"/>
      <c r="J755" s="212"/>
      <c r="K755" s="231"/>
      <c r="L755" s="249"/>
      <c r="M755" s="249"/>
      <c r="N755" s="249"/>
      <c r="P755" s="213">
        <f t="shared" si="60"/>
        <v>24</v>
      </c>
      <c r="Z755"/>
      <c r="AA755"/>
      <c r="AB755"/>
    </row>
    <row r="756" spans="1:28" s="213" customFormat="1" ht="13.35" customHeight="1" outlineLevel="1" x14ac:dyDescent="0.25">
      <c r="A756" s="316">
        <v>42079</v>
      </c>
      <c r="B756">
        <v>8</v>
      </c>
      <c r="C756" t="s">
        <v>1680</v>
      </c>
      <c r="D756"/>
      <c r="E756" t="s">
        <v>1620</v>
      </c>
      <c r="F756" t="s">
        <v>1681</v>
      </c>
      <c r="G756" s="294">
        <f t="shared" si="59"/>
        <v>8</v>
      </c>
      <c r="H756" s="295">
        <f t="shared" si="58"/>
        <v>16923.160000000003</v>
      </c>
      <c r="I756" s="211"/>
      <c r="J756" s="212"/>
      <c r="K756" s="231"/>
      <c r="L756" s="249"/>
      <c r="M756" s="249"/>
      <c r="N756" s="249"/>
      <c r="P756" s="213">
        <f t="shared" si="60"/>
        <v>8</v>
      </c>
      <c r="Z756"/>
      <c r="AA756"/>
      <c r="AB756"/>
    </row>
    <row r="757" spans="1:28" s="213" customFormat="1" ht="13.35" customHeight="1" outlineLevel="1" x14ac:dyDescent="0.25">
      <c r="A757" s="316">
        <v>42079</v>
      </c>
      <c r="B757">
        <v>50</v>
      </c>
      <c r="C757" t="s">
        <v>1682</v>
      </c>
      <c r="D757"/>
      <c r="E757" t="s">
        <v>1682</v>
      </c>
      <c r="F757" t="s">
        <v>1683</v>
      </c>
      <c r="G757" s="294">
        <f t="shared" si="59"/>
        <v>50</v>
      </c>
      <c r="H757" s="295">
        <f t="shared" si="58"/>
        <v>16973.160000000003</v>
      </c>
      <c r="I757" s="211"/>
      <c r="J757" s="212"/>
      <c r="K757" s="231"/>
      <c r="L757" s="249"/>
      <c r="M757" s="249"/>
      <c r="N757" s="249"/>
      <c r="P757" s="213">
        <f t="shared" si="60"/>
        <v>50</v>
      </c>
      <c r="Z757"/>
      <c r="AA757"/>
      <c r="AB757"/>
    </row>
    <row r="758" spans="1:28" s="213" customFormat="1" ht="13.35" customHeight="1" outlineLevel="1" x14ac:dyDescent="0.25">
      <c r="A758" s="316">
        <v>42079</v>
      </c>
      <c r="B758">
        <v>16</v>
      </c>
      <c r="C758" t="s">
        <v>1684</v>
      </c>
      <c r="D758" t="s">
        <v>1685</v>
      </c>
      <c r="E758"/>
      <c r="F758" t="s">
        <v>1590</v>
      </c>
      <c r="G758" s="294">
        <f t="shared" si="59"/>
        <v>16</v>
      </c>
      <c r="H758" s="295">
        <f t="shared" si="58"/>
        <v>16989.160000000003</v>
      </c>
      <c r="I758" s="211"/>
      <c r="J758" s="212"/>
      <c r="K758" s="231"/>
      <c r="L758" s="249"/>
      <c r="M758" s="249"/>
      <c r="N758" s="249"/>
      <c r="P758" s="213">
        <f t="shared" si="60"/>
        <v>16</v>
      </c>
      <c r="Z758"/>
      <c r="AA758"/>
      <c r="AB758"/>
    </row>
    <row r="759" spans="1:28" s="213" customFormat="1" ht="13.35" customHeight="1" outlineLevel="1" x14ac:dyDescent="0.25">
      <c r="A759" s="316">
        <v>42079</v>
      </c>
      <c r="B759">
        <v>24</v>
      </c>
      <c r="C759" t="s">
        <v>1686</v>
      </c>
      <c r="D759"/>
      <c r="E759"/>
      <c r="F759" t="s">
        <v>786</v>
      </c>
      <c r="G759" s="294">
        <f t="shared" si="59"/>
        <v>24</v>
      </c>
      <c r="H759" s="295">
        <f t="shared" si="58"/>
        <v>17013.160000000003</v>
      </c>
      <c r="I759" s="211"/>
      <c r="J759" s="212"/>
      <c r="K759" s="231"/>
      <c r="L759" s="249"/>
      <c r="M759" s="249"/>
      <c r="N759" s="249"/>
      <c r="P759" s="213">
        <f t="shared" si="60"/>
        <v>24</v>
      </c>
      <c r="Z759"/>
      <c r="AA759"/>
      <c r="AB759"/>
    </row>
    <row r="760" spans="1:28" s="213" customFormat="1" ht="13.35" customHeight="1" outlineLevel="1" x14ac:dyDescent="0.25">
      <c r="A760" s="316">
        <v>42079</v>
      </c>
      <c r="B760">
        <v>8</v>
      </c>
      <c r="C760" t="s">
        <v>1687</v>
      </c>
      <c r="D760"/>
      <c r="E760" t="s">
        <v>1687</v>
      </c>
      <c r="F760" t="s">
        <v>883</v>
      </c>
      <c r="G760" s="294">
        <f t="shared" si="59"/>
        <v>8</v>
      </c>
      <c r="H760" s="295">
        <f t="shared" si="58"/>
        <v>17021.160000000003</v>
      </c>
      <c r="I760" s="211"/>
      <c r="J760" s="212"/>
      <c r="K760" s="231"/>
      <c r="L760" s="249"/>
      <c r="M760" s="249"/>
      <c r="N760" s="249"/>
      <c r="P760" s="213">
        <f t="shared" si="60"/>
        <v>8</v>
      </c>
      <c r="Z760"/>
      <c r="AA760"/>
      <c r="AB760"/>
    </row>
    <row r="761" spans="1:28" s="213" customFormat="1" ht="13.35" customHeight="1" outlineLevel="1" x14ac:dyDescent="0.25">
      <c r="A761" s="316">
        <v>42079</v>
      </c>
      <c r="B761">
        <v>24</v>
      </c>
      <c r="C761" t="s">
        <v>1604</v>
      </c>
      <c r="D761"/>
      <c r="E761" t="s">
        <v>1688</v>
      </c>
      <c r="F761" t="s">
        <v>1689</v>
      </c>
      <c r="G761" s="294">
        <f t="shared" si="59"/>
        <v>24</v>
      </c>
      <c r="H761" s="295">
        <f t="shared" si="58"/>
        <v>17045.160000000003</v>
      </c>
      <c r="I761" s="211"/>
      <c r="J761" s="212"/>
      <c r="K761" s="231"/>
      <c r="L761" s="249"/>
      <c r="M761" s="249"/>
      <c r="N761" s="249"/>
      <c r="P761" s="213">
        <f t="shared" si="60"/>
        <v>24</v>
      </c>
      <c r="Z761"/>
      <c r="AA761"/>
      <c r="AB761"/>
    </row>
    <row r="762" spans="1:28" s="213" customFormat="1" ht="13.35" customHeight="1" outlineLevel="1" x14ac:dyDescent="0.25">
      <c r="A762" s="316">
        <v>42079</v>
      </c>
      <c r="B762">
        <v>24</v>
      </c>
      <c r="C762" t="s">
        <v>1523</v>
      </c>
      <c r="D762" t="s">
        <v>1524</v>
      </c>
      <c r="E762" t="s">
        <v>1525</v>
      </c>
      <c r="F762" t="s">
        <v>1690</v>
      </c>
      <c r="G762" s="294">
        <f t="shared" si="59"/>
        <v>24</v>
      </c>
      <c r="H762" s="295">
        <f t="shared" si="58"/>
        <v>17069.160000000003</v>
      </c>
      <c r="I762" s="211"/>
      <c r="J762" s="212"/>
      <c r="K762" s="231"/>
      <c r="L762" s="249"/>
      <c r="M762" s="249"/>
      <c r="N762" s="249"/>
      <c r="P762" s="213">
        <f t="shared" si="60"/>
        <v>24</v>
      </c>
      <c r="Z762"/>
      <c r="AA762"/>
      <c r="AB762"/>
    </row>
    <row r="763" spans="1:28" s="213" customFormat="1" ht="13.35" customHeight="1" outlineLevel="1" x14ac:dyDescent="0.25">
      <c r="A763" s="316">
        <v>42079</v>
      </c>
      <c r="B763">
        <v>16</v>
      </c>
      <c r="C763" t="s">
        <v>1691</v>
      </c>
      <c r="D763" t="s">
        <v>1620</v>
      </c>
      <c r="E763"/>
      <c r="F763" t="s">
        <v>1509</v>
      </c>
      <c r="G763" s="294">
        <f t="shared" si="59"/>
        <v>16</v>
      </c>
      <c r="H763" s="295">
        <f t="shared" si="58"/>
        <v>17085.160000000003</v>
      </c>
      <c r="I763" s="211"/>
      <c r="J763" s="212"/>
      <c r="K763" s="231"/>
      <c r="L763" s="249"/>
      <c r="M763" s="249"/>
      <c r="N763" s="249"/>
      <c r="P763" s="213">
        <f t="shared" si="60"/>
        <v>16</v>
      </c>
      <c r="Z763"/>
      <c r="AA763"/>
      <c r="AB763"/>
    </row>
    <row r="764" spans="1:28" s="213" customFormat="1" ht="13.35" customHeight="1" outlineLevel="1" x14ac:dyDescent="0.25">
      <c r="A764" s="316">
        <v>42079</v>
      </c>
      <c r="B764">
        <v>32</v>
      </c>
      <c r="C764" t="s">
        <v>1624</v>
      </c>
      <c r="D764" t="s">
        <v>1692</v>
      </c>
      <c r="E764" t="s">
        <v>1693</v>
      </c>
      <c r="F764" t="s">
        <v>1694</v>
      </c>
      <c r="G764" s="294">
        <f t="shared" si="59"/>
        <v>32</v>
      </c>
      <c r="H764" s="295">
        <f t="shared" si="58"/>
        <v>17117.160000000003</v>
      </c>
      <c r="I764" s="211"/>
      <c r="J764" s="212"/>
      <c r="K764" s="231"/>
      <c r="L764" s="249"/>
      <c r="M764" s="249"/>
      <c r="N764" s="249"/>
      <c r="P764" s="213">
        <f t="shared" si="60"/>
        <v>32</v>
      </c>
      <c r="Z764"/>
      <c r="AA764"/>
      <c r="AB764"/>
    </row>
    <row r="765" spans="1:28" s="213" customFormat="1" ht="13.35" customHeight="1" outlineLevel="1" x14ac:dyDescent="0.25">
      <c r="A765" s="316">
        <v>42079</v>
      </c>
      <c r="B765">
        <v>40</v>
      </c>
      <c r="C765" t="s">
        <v>1695</v>
      </c>
      <c r="D765" t="s">
        <v>1628</v>
      </c>
      <c r="E765" t="s">
        <v>1696</v>
      </c>
      <c r="F765" t="s">
        <v>1697</v>
      </c>
      <c r="G765" s="294">
        <f t="shared" si="59"/>
        <v>40</v>
      </c>
      <c r="H765" s="295">
        <f t="shared" si="58"/>
        <v>17157.160000000003</v>
      </c>
      <c r="I765" s="211"/>
      <c r="J765" s="212"/>
      <c r="K765" s="231"/>
      <c r="L765" s="249"/>
      <c r="M765" s="249"/>
      <c r="N765" s="249"/>
      <c r="P765" s="213">
        <f t="shared" si="60"/>
        <v>40</v>
      </c>
      <c r="Z765"/>
      <c r="AA765"/>
      <c r="AB765"/>
    </row>
    <row r="766" spans="1:28" s="213" customFormat="1" ht="13.35" customHeight="1" outlineLevel="1" x14ac:dyDescent="0.25">
      <c r="A766" s="316">
        <v>42079</v>
      </c>
      <c r="B766">
        <v>16</v>
      </c>
      <c r="C766" t="s">
        <v>1698</v>
      </c>
      <c r="D766" t="s">
        <v>1613</v>
      </c>
      <c r="E766"/>
      <c r="F766" t="s">
        <v>1699</v>
      </c>
      <c r="G766" s="294">
        <f t="shared" si="59"/>
        <v>16</v>
      </c>
      <c r="H766" s="295">
        <f t="shared" si="58"/>
        <v>17173.160000000003</v>
      </c>
      <c r="I766" s="211"/>
      <c r="J766" s="212"/>
      <c r="K766" s="231"/>
      <c r="L766" s="249"/>
      <c r="M766" s="249"/>
      <c r="N766" s="249"/>
      <c r="P766" s="213">
        <f t="shared" si="60"/>
        <v>16</v>
      </c>
      <c r="Z766"/>
      <c r="AA766"/>
      <c r="AB766"/>
    </row>
    <row r="767" spans="1:28" s="213" customFormat="1" ht="13.35" customHeight="1" outlineLevel="1" x14ac:dyDescent="0.25">
      <c r="A767" s="316">
        <v>42079</v>
      </c>
      <c r="B767">
        <v>24</v>
      </c>
      <c r="C767" t="s">
        <v>1700</v>
      </c>
      <c r="D767" t="s">
        <v>1701</v>
      </c>
      <c r="E767" t="s">
        <v>1702</v>
      </c>
      <c r="F767" t="s">
        <v>1703</v>
      </c>
      <c r="G767" s="294">
        <f t="shared" si="59"/>
        <v>24</v>
      </c>
      <c r="H767" s="295">
        <f t="shared" si="58"/>
        <v>17197.160000000003</v>
      </c>
      <c r="I767" s="211"/>
      <c r="J767" s="212"/>
      <c r="K767" s="231"/>
      <c r="L767" s="249"/>
      <c r="M767" s="249"/>
      <c r="N767" s="249"/>
      <c r="P767" s="213">
        <f t="shared" si="60"/>
        <v>24</v>
      </c>
      <c r="Z767"/>
      <c r="AA767"/>
      <c r="AB767"/>
    </row>
    <row r="768" spans="1:28" s="213" customFormat="1" ht="13.35" customHeight="1" outlineLevel="1" x14ac:dyDescent="0.25">
      <c r="A768" s="316">
        <v>42079</v>
      </c>
      <c r="B768">
        <v>16</v>
      </c>
      <c r="C768" t="s">
        <v>1704</v>
      </c>
      <c r="D768" t="s">
        <v>1705</v>
      </c>
      <c r="E768" t="s">
        <v>1628</v>
      </c>
      <c r="F768" t="s">
        <v>1706</v>
      </c>
      <c r="G768" s="294">
        <f t="shared" si="59"/>
        <v>16</v>
      </c>
      <c r="H768" s="295">
        <f t="shared" si="58"/>
        <v>17213.160000000003</v>
      </c>
      <c r="I768" s="211"/>
      <c r="J768" s="212"/>
      <c r="K768" s="231"/>
      <c r="L768" s="249"/>
      <c r="M768" s="249"/>
      <c r="N768" s="249"/>
      <c r="P768" s="213">
        <f t="shared" si="60"/>
        <v>16</v>
      </c>
      <c r="Z768"/>
      <c r="AA768"/>
      <c r="AB768"/>
    </row>
    <row r="769" spans="1:28" s="213" customFormat="1" ht="13.35" customHeight="1" outlineLevel="1" x14ac:dyDescent="0.25">
      <c r="A769" s="316">
        <v>42079</v>
      </c>
      <c r="B769">
        <v>16</v>
      </c>
      <c r="C769" t="s">
        <v>1628</v>
      </c>
      <c r="D769"/>
      <c r="E769" t="s">
        <v>1707</v>
      </c>
      <c r="F769" t="s">
        <v>908</v>
      </c>
      <c r="G769" s="294">
        <f t="shared" si="59"/>
        <v>16</v>
      </c>
      <c r="H769" s="295">
        <f t="shared" si="58"/>
        <v>17229.160000000003</v>
      </c>
      <c r="I769" s="211"/>
      <c r="J769" s="212"/>
      <c r="K769" s="231"/>
      <c r="L769" s="249"/>
      <c r="M769" s="249"/>
      <c r="N769" s="249"/>
      <c r="P769" s="213">
        <f t="shared" si="60"/>
        <v>16</v>
      </c>
      <c r="Z769"/>
      <c r="AA769"/>
      <c r="AB769"/>
    </row>
    <row r="770" spans="1:28" s="213" customFormat="1" ht="13.35" customHeight="1" outlineLevel="1" x14ac:dyDescent="0.25">
      <c r="A770" s="316">
        <v>42080</v>
      </c>
      <c r="B770">
        <v>16</v>
      </c>
      <c r="C770" t="s">
        <v>1708</v>
      </c>
      <c r="D770" t="s">
        <v>1620</v>
      </c>
      <c r="E770" t="s">
        <v>1709</v>
      </c>
      <c r="F770" t="s">
        <v>1710</v>
      </c>
      <c r="G770" s="294">
        <f t="shared" si="59"/>
        <v>16</v>
      </c>
      <c r="H770" s="295">
        <f t="shared" si="58"/>
        <v>17245.160000000003</v>
      </c>
      <c r="I770" s="211"/>
      <c r="J770" s="212"/>
      <c r="K770" s="231"/>
      <c r="L770" s="249"/>
      <c r="M770" s="249"/>
      <c r="N770" s="249"/>
      <c r="P770" s="213">
        <f t="shared" si="60"/>
        <v>16</v>
      </c>
      <c r="Z770"/>
      <c r="AA770"/>
      <c r="AB770"/>
    </row>
    <row r="771" spans="1:28" s="213" customFormat="1" ht="13.35" customHeight="1" outlineLevel="1" x14ac:dyDescent="0.25">
      <c r="A771" s="316">
        <v>42080</v>
      </c>
      <c r="B771">
        <v>32</v>
      </c>
      <c r="C771" t="s">
        <v>1711</v>
      </c>
      <c r="D771"/>
      <c r="E771"/>
      <c r="F771" t="s">
        <v>1712</v>
      </c>
      <c r="G771" s="294">
        <f t="shared" si="59"/>
        <v>32</v>
      </c>
      <c r="H771" s="295">
        <f t="shared" si="58"/>
        <v>17277.160000000003</v>
      </c>
      <c r="I771" s="211"/>
      <c r="J771" s="212"/>
      <c r="K771" s="231"/>
      <c r="L771" s="249"/>
      <c r="M771" s="249"/>
      <c r="N771" s="249"/>
      <c r="P771" s="213">
        <f t="shared" si="60"/>
        <v>32</v>
      </c>
      <c r="Z771"/>
      <c r="AA771"/>
      <c r="AB771"/>
    </row>
    <row r="772" spans="1:28" s="213" customFormat="1" ht="13.35" customHeight="1" outlineLevel="1" x14ac:dyDescent="0.25">
      <c r="A772" s="316">
        <v>42080</v>
      </c>
      <c r="B772">
        <v>32</v>
      </c>
      <c r="C772" t="s">
        <v>1713</v>
      </c>
      <c r="D772" t="s">
        <v>1714</v>
      </c>
      <c r="E772" t="s">
        <v>1715</v>
      </c>
      <c r="F772" t="s">
        <v>1716</v>
      </c>
      <c r="G772" s="294">
        <f t="shared" si="59"/>
        <v>32</v>
      </c>
      <c r="H772" s="295">
        <f t="shared" si="58"/>
        <v>17309.160000000003</v>
      </c>
      <c r="I772" s="211"/>
      <c r="J772" s="212"/>
      <c r="K772" s="231"/>
      <c r="L772" s="249"/>
      <c r="M772" s="249"/>
      <c r="N772" s="249"/>
      <c r="P772" s="213">
        <f t="shared" si="60"/>
        <v>32</v>
      </c>
      <c r="Z772"/>
      <c r="AA772"/>
      <c r="AB772"/>
    </row>
    <row r="773" spans="1:28" s="213" customFormat="1" ht="13.35" customHeight="1" outlineLevel="1" x14ac:dyDescent="0.25">
      <c r="A773" s="316">
        <v>42080</v>
      </c>
      <c r="B773">
        <v>32</v>
      </c>
      <c r="C773" t="s">
        <v>1717</v>
      </c>
      <c r="D773" t="s">
        <v>1718</v>
      </c>
      <c r="E773" t="s">
        <v>1651</v>
      </c>
      <c r="F773" t="s">
        <v>1719</v>
      </c>
      <c r="G773" s="294">
        <f t="shared" si="59"/>
        <v>32</v>
      </c>
      <c r="H773" s="295">
        <f t="shared" si="58"/>
        <v>17341.160000000003</v>
      </c>
      <c r="I773" s="211"/>
      <c r="J773" s="212"/>
      <c r="K773" s="231"/>
      <c r="L773" s="249"/>
      <c r="M773" s="249"/>
      <c r="N773" s="249"/>
      <c r="P773" s="213">
        <f t="shared" si="60"/>
        <v>32</v>
      </c>
      <c r="Z773"/>
      <c r="AA773"/>
      <c r="AB773"/>
    </row>
    <row r="774" spans="1:28" s="213" customFormat="1" ht="13.35" customHeight="1" outlineLevel="1" x14ac:dyDescent="0.25">
      <c r="A774" s="316">
        <v>42080</v>
      </c>
      <c r="B774">
        <v>-450</v>
      </c>
      <c r="C774" t="s">
        <v>962</v>
      </c>
      <c r="D774" t="s">
        <v>1604</v>
      </c>
      <c r="E774">
        <v>167</v>
      </c>
      <c r="F774" t="s">
        <v>1720</v>
      </c>
      <c r="G774" s="294">
        <f t="shared" si="59"/>
        <v>-450</v>
      </c>
      <c r="H774" s="295">
        <f t="shared" si="58"/>
        <v>16891.160000000003</v>
      </c>
      <c r="I774" s="211"/>
      <c r="J774" s="212"/>
      <c r="K774" s="231"/>
      <c r="L774" s="249"/>
      <c r="M774" s="249"/>
      <c r="N774" s="249"/>
      <c r="P774" s="378">
        <f t="shared" si="60"/>
        <v>-450</v>
      </c>
      <c r="Z774"/>
      <c r="AA774"/>
      <c r="AB774"/>
    </row>
    <row r="775" spans="1:28" s="213" customFormat="1" ht="13.35" customHeight="1" outlineLevel="1" x14ac:dyDescent="0.25">
      <c r="A775" s="316">
        <v>42080</v>
      </c>
      <c r="B775">
        <v>20</v>
      </c>
      <c r="C775" t="s">
        <v>1721</v>
      </c>
      <c r="D775" t="s">
        <v>1623</v>
      </c>
      <c r="E775"/>
      <c r="F775" t="s">
        <v>1722</v>
      </c>
      <c r="G775" s="294">
        <f t="shared" si="59"/>
        <v>20</v>
      </c>
      <c r="H775" s="295">
        <f t="shared" si="58"/>
        <v>16911.160000000003</v>
      </c>
      <c r="I775" s="211"/>
      <c r="J775" s="212"/>
      <c r="K775" s="231"/>
      <c r="L775" s="249"/>
      <c r="M775" s="249"/>
      <c r="N775" s="249"/>
      <c r="P775" s="213">
        <f t="shared" si="60"/>
        <v>20</v>
      </c>
      <c r="Z775"/>
      <c r="AA775"/>
      <c r="AB775"/>
    </row>
    <row r="776" spans="1:28" s="213" customFormat="1" ht="13.35" customHeight="1" outlineLevel="1" x14ac:dyDescent="0.25">
      <c r="A776" s="316">
        <v>42080</v>
      </c>
      <c r="B776">
        <v>16</v>
      </c>
      <c r="C776"/>
      <c r="D776"/>
      <c r="E776" t="s">
        <v>1723</v>
      </c>
      <c r="F776" t="s">
        <v>1724</v>
      </c>
      <c r="G776" s="294">
        <f t="shared" si="59"/>
        <v>16</v>
      </c>
      <c r="H776" s="295">
        <f t="shared" si="58"/>
        <v>16927.160000000003</v>
      </c>
      <c r="I776" s="211"/>
      <c r="J776" s="212"/>
      <c r="K776" s="231"/>
      <c r="L776" s="249"/>
      <c r="M776" s="249"/>
      <c r="N776" s="249"/>
      <c r="P776" s="213">
        <f t="shared" si="60"/>
        <v>16</v>
      </c>
      <c r="Z776"/>
      <c r="AA776"/>
      <c r="AB776"/>
    </row>
    <row r="777" spans="1:28" s="213" customFormat="1" ht="13.35" customHeight="1" outlineLevel="1" x14ac:dyDescent="0.25">
      <c r="A777" s="316">
        <v>42080</v>
      </c>
      <c r="B777">
        <v>16</v>
      </c>
      <c r="C777" t="s">
        <v>1725</v>
      </c>
      <c r="D777"/>
      <c r="E777" t="s">
        <v>1726</v>
      </c>
      <c r="F777" t="s">
        <v>1727</v>
      </c>
      <c r="G777" s="294">
        <f t="shared" si="59"/>
        <v>16</v>
      </c>
      <c r="H777" s="295">
        <f t="shared" si="58"/>
        <v>16943.160000000003</v>
      </c>
      <c r="I777" s="211"/>
      <c r="J777" s="212"/>
      <c r="K777" s="231"/>
      <c r="L777" s="249"/>
      <c r="M777" s="249"/>
      <c r="N777" s="249"/>
      <c r="P777" s="213">
        <f t="shared" si="60"/>
        <v>16</v>
      </c>
      <c r="Z777"/>
      <c r="AA777"/>
      <c r="AB777"/>
    </row>
    <row r="778" spans="1:28" s="213" customFormat="1" ht="13.35" customHeight="1" outlineLevel="1" x14ac:dyDescent="0.25">
      <c r="A778" s="316">
        <v>42080</v>
      </c>
      <c r="B778">
        <v>24</v>
      </c>
      <c r="C778" t="s">
        <v>1728</v>
      </c>
      <c r="D778"/>
      <c r="E778" t="s">
        <v>1729</v>
      </c>
      <c r="F778" t="s">
        <v>1730</v>
      </c>
      <c r="G778" s="294">
        <f t="shared" si="59"/>
        <v>24</v>
      </c>
      <c r="H778" s="295">
        <f t="shared" si="58"/>
        <v>16967.160000000003</v>
      </c>
      <c r="I778" s="211"/>
      <c r="J778" s="212"/>
      <c r="K778" s="231"/>
      <c r="L778" s="249"/>
      <c r="M778" s="249"/>
      <c r="N778" s="249"/>
      <c r="P778" s="213">
        <f t="shared" si="60"/>
        <v>24</v>
      </c>
      <c r="Z778"/>
      <c r="AA778"/>
      <c r="AB778"/>
    </row>
    <row r="779" spans="1:28" s="213" customFormat="1" ht="13.35" customHeight="1" outlineLevel="1" x14ac:dyDescent="0.25">
      <c r="A779" s="316">
        <v>42080</v>
      </c>
      <c r="B779">
        <v>8</v>
      </c>
      <c r="C779" t="s">
        <v>1620</v>
      </c>
      <c r="D779"/>
      <c r="E779" t="s">
        <v>1266</v>
      </c>
      <c r="F779" t="s">
        <v>1488</v>
      </c>
      <c r="G779" s="294">
        <f t="shared" si="59"/>
        <v>8</v>
      </c>
      <c r="H779" s="295">
        <f t="shared" si="58"/>
        <v>16975.160000000003</v>
      </c>
      <c r="I779" s="211"/>
      <c r="J779" s="212"/>
      <c r="K779" s="231"/>
      <c r="L779" s="249"/>
      <c r="M779" s="249"/>
      <c r="N779" s="249"/>
      <c r="P779" s="213">
        <f t="shared" si="60"/>
        <v>8</v>
      </c>
      <c r="Z779"/>
      <c r="AA779"/>
      <c r="AB779"/>
    </row>
    <row r="780" spans="1:28" s="213" customFormat="1" ht="13.35" customHeight="1" outlineLevel="1" x14ac:dyDescent="0.25">
      <c r="A780" s="316">
        <v>42081</v>
      </c>
      <c r="B780">
        <v>16</v>
      </c>
      <c r="C780" t="s">
        <v>1731</v>
      </c>
      <c r="D780"/>
      <c r="E780"/>
      <c r="F780" t="s">
        <v>1303</v>
      </c>
      <c r="G780" s="294">
        <f t="shared" si="59"/>
        <v>16</v>
      </c>
      <c r="H780" s="295">
        <f t="shared" si="58"/>
        <v>16991.160000000003</v>
      </c>
      <c r="I780" s="211"/>
      <c r="J780" s="212"/>
      <c r="K780" s="231"/>
      <c r="L780" s="249"/>
      <c r="M780" s="249"/>
      <c r="N780" s="249"/>
      <c r="P780" s="213">
        <f t="shared" si="60"/>
        <v>16</v>
      </c>
      <c r="Z780"/>
      <c r="AA780"/>
      <c r="AB780"/>
    </row>
    <row r="781" spans="1:28" s="213" customFormat="1" ht="13.35" customHeight="1" outlineLevel="1" x14ac:dyDescent="0.25">
      <c r="A781" s="316">
        <v>42081</v>
      </c>
      <c r="B781">
        <v>48</v>
      </c>
      <c r="C781" t="s">
        <v>1732</v>
      </c>
      <c r="D781" t="s">
        <v>1733</v>
      </c>
      <c r="E781" t="s">
        <v>1732</v>
      </c>
      <c r="F781" t="s">
        <v>1734</v>
      </c>
      <c r="G781" s="294">
        <f t="shared" si="59"/>
        <v>48</v>
      </c>
      <c r="H781" s="295">
        <f t="shared" si="58"/>
        <v>17039.160000000003</v>
      </c>
      <c r="I781" s="211"/>
      <c r="J781" s="212"/>
      <c r="K781" s="231"/>
      <c r="L781" s="249"/>
      <c r="M781" s="249"/>
      <c r="N781" s="249"/>
      <c r="P781" s="213">
        <f t="shared" si="60"/>
        <v>48</v>
      </c>
      <c r="Z781"/>
      <c r="AA781"/>
      <c r="AB781"/>
    </row>
    <row r="782" spans="1:28" s="213" customFormat="1" ht="13.35" customHeight="1" outlineLevel="1" x14ac:dyDescent="0.25">
      <c r="A782" s="316">
        <v>42081</v>
      </c>
      <c r="B782">
        <v>24</v>
      </c>
      <c r="C782" t="s">
        <v>1735</v>
      </c>
      <c r="D782" t="s">
        <v>1736</v>
      </c>
      <c r="E782" t="s">
        <v>1737</v>
      </c>
      <c r="F782" t="s">
        <v>1152</v>
      </c>
      <c r="G782" s="294">
        <f t="shared" si="59"/>
        <v>24</v>
      </c>
      <c r="H782" s="295">
        <f t="shared" si="58"/>
        <v>17063.160000000003</v>
      </c>
      <c r="I782" s="211"/>
      <c r="J782" s="212"/>
      <c r="K782" s="231"/>
      <c r="L782" s="249"/>
      <c r="M782" s="249"/>
      <c r="N782" s="249"/>
      <c r="P782" s="213">
        <f t="shared" si="60"/>
        <v>24</v>
      </c>
      <c r="Z782"/>
      <c r="AA782"/>
      <c r="AB782"/>
    </row>
    <row r="783" spans="1:28" s="213" customFormat="1" ht="13.35" customHeight="1" outlineLevel="1" x14ac:dyDescent="0.25">
      <c r="A783" s="316">
        <v>42081</v>
      </c>
      <c r="B783">
        <v>20</v>
      </c>
      <c r="C783" t="s">
        <v>1738</v>
      </c>
      <c r="D783" t="s">
        <v>1624</v>
      </c>
      <c r="E783" t="s">
        <v>1623</v>
      </c>
      <c r="F783" t="s">
        <v>1739</v>
      </c>
      <c r="G783" s="294">
        <f t="shared" si="59"/>
        <v>20</v>
      </c>
      <c r="H783" s="295">
        <f t="shared" si="58"/>
        <v>17083.160000000003</v>
      </c>
      <c r="I783" s="211"/>
      <c r="J783" s="212"/>
      <c r="K783" s="231"/>
      <c r="L783" s="249"/>
      <c r="M783" s="249"/>
      <c r="N783" s="249"/>
      <c r="P783" s="213">
        <f t="shared" si="60"/>
        <v>20</v>
      </c>
      <c r="Z783"/>
      <c r="AA783"/>
      <c r="AB783"/>
    </row>
    <row r="784" spans="1:28" s="213" customFormat="1" ht="13.35" customHeight="1" outlineLevel="1" x14ac:dyDescent="0.25">
      <c r="A784" s="316">
        <v>42081</v>
      </c>
      <c r="B784">
        <v>16</v>
      </c>
      <c r="C784" t="s">
        <v>1740</v>
      </c>
      <c r="D784"/>
      <c r="E784" t="s">
        <v>1741</v>
      </c>
      <c r="F784" t="s">
        <v>1742</v>
      </c>
      <c r="G784" s="294">
        <f t="shared" si="59"/>
        <v>16</v>
      </c>
      <c r="H784" s="295">
        <f t="shared" si="58"/>
        <v>17099.160000000003</v>
      </c>
      <c r="I784" s="211"/>
      <c r="J784" s="212"/>
      <c r="K784" s="231"/>
      <c r="L784" s="249"/>
      <c r="M784" s="249"/>
      <c r="N784" s="249"/>
      <c r="P784" s="213">
        <f t="shared" si="60"/>
        <v>16</v>
      </c>
      <c r="Z784"/>
      <c r="AA784"/>
      <c r="AB784"/>
    </row>
    <row r="785" spans="1:28" s="213" customFormat="1" ht="13.35" customHeight="1" outlineLevel="1" x14ac:dyDescent="0.25">
      <c r="A785" s="316">
        <v>42081</v>
      </c>
      <c r="B785">
        <v>25</v>
      </c>
      <c r="C785" t="s">
        <v>1743</v>
      </c>
      <c r="D785"/>
      <c r="E785" t="s">
        <v>1744</v>
      </c>
      <c r="F785" t="s">
        <v>1745</v>
      </c>
      <c r="G785" s="294">
        <f t="shared" si="59"/>
        <v>25</v>
      </c>
      <c r="H785" s="295">
        <f t="shared" si="58"/>
        <v>17124.160000000003</v>
      </c>
      <c r="I785" s="211"/>
      <c r="J785" s="212"/>
      <c r="K785" s="231"/>
      <c r="L785" s="249"/>
      <c r="M785" s="249"/>
      <c r="N785" s="249"/>
      <c r="P785" s="213">
        <f t="shared" si="60"/>
        <v>25</v>
      </c>
      <c r="Z785"/>
      <c r="AA785"/>
      <c r="AB785"/>
    </row>
    <row r="786" spans="1:28" s="213" customFormat="1" ht="13.35" customHeight="1" outlineLevel="1" x14ac:dyDescent="0.25">
      <c r="A786" s="316">
        <v>42081</v>
      </c>
      <c r="B786">
        <v>32</v>
      </c>
      <c r="C786" t="s">
        <v>1746</v>
      </c>
      <c r="D786" t="s">
        <v>1620</v>
      </c>
      <c r="E786" t="s">
        <v>1747</v>
      </c>
      <c r="F786" t="s">
        <v>1172</v>
      </c>
      <c r="G786" s="294">
        <f t="shared" si="59"/>
        <v>32</v>
      </c>
      <c r="H786" s="295">
        <f t="shared" si="58"/>
        <v>17156.160000000003</v>
      </c>
      <c r="I786" s="211"/>
      <c r="J786" s="212"/>
      <c r="K786" s="231"/>
      <c r="L786" s="249"/>
      <c r="M786" s="249"/>
      <c r="N786" s="249"/>
      <c r="P786" s="213">
        <f t="shared" si="60"/>
        <v>32</v>
      </c>
      <c r="Z786"/>
      <c r="AA786"/>
      <c r="AB786"/>
    </row>
    <row r="787" spans="1:28" s="213" customFormat="1" ht="13.35" customHeight="1" outlineLevel="1" x14ac:dyDescent="0.25">
      <c r="A787" s="316">
        <v>42081</v>
      </c>
      <c r="B787">
        <v>24</v>
      </c>
      <c r="C787" t="s">
        <v>1020</v>
      </c>
      <c r="D787" t="s">
        <v>1748</v>
      </c>
      <c r="E787"/>
      <c r="F787" t="s">
        <v>1022</v>
      </c>
      <c r="G787" s="294">
        <f t="shared" si="59"/>
        <v>24</v>
      </c>
      <c r="H787" s="295">
        <f t="shared" si="58"/>
        <v>17180.160000000003</v>
      </c>
      <c r="I787" s="211"/>
      <c r="J787" s="212"/>
      <c r="K787" s="231"/>
      <c r="L787" s="249"/>
      <c r="M787" s="249"/>
      <c r="N787" s="249"/>
      <c r="P787" s="213">
        <f t="shared" si="60"/>
        <v>24</v>
      </c>
      <c r="Z787"/>
      <c r="AA787"/>
      <c r="AB787"/>
    </row>
    <row r="788" spans="1:28" s="213" customFormat="1" ht="13.35" customHeight="1" outlineLevel="1" x14ac:dyDescent="0.25">
      <c r="A788" s="316">
        <v>42081</v>
      </c>
      <c r="B788">
        <v>32</v>
      </c>
      <c r="C788" t="s">
        <v>1395</v>
      </c>
      <c r="D788" t="s">
        <v>1623</v>
      </c>
      <c r="E788" t="s">
        <v>1395</v>
      </c>
      <c r="F788" t="s">
        <v>1397</v>
      </c>
      <c r="G788" s="294">
        <f t="shared" si="59"/>
        <v>32</v>
      </c>
      <c r="H788" s="295">
        <f t="shared" si="58"/>
        <v>17212.160000000003</v>
      </c>
      <c r="I788" s="211"/>
      <c r="J788" s="212"/>
      <c r="K788" s="231"/>
      <c r="L788" s="249"/>
      <c r="M788" s="249"/>
      <c r="N788" s="249"/>
      <c r="P788" s="213">
        <f t="shared" si="60"/>
        <v>32</v>
      </c>
      <c r="Z788"/>
      <c r="AA788"/>
      <c r="AB788"/>
    </row>
    <row r="789" spans="1:28" s="213" customFormat="1" ht="13.35" customHeight="1" outlineLevel="1" x14ac:dyDescent="0.25">
      <c r="A789" s="316">
        <v>42081</v>
      </c>
      <c r="B789">
        <v>16</v>
      </c>
      <c r="C789" t="s">
        <v>1749</v>
      </c>
      <c r="D789"/>
      <c r="E789"/>
      <c r="F789" t="s">
        <v>1750</v>
      </c>
      <c r="G789" s="294">
        <f t="shared" si="59"/>
        <v>16</v>
      </c>
      <c r="H789" s="295">
        <f t="shared" si="58"/>
        <v>17228.160000000003</v>
      </c>
      <c r="I789" s="211"/>
      <c r="J789" s="212"/>
      <c r="K789" s="231"/>
      <c r="L789" s="249"/>
      <c r="M789" s="249"/>
      <c r="N789" s="249"/>
      <c r="P789" s="213">
        <f t="shared" si="60"/>
        <v>16</v>
      </c>
      <c r="Z789"/>
      <c r="AA789"/>
      <c r="AB789"/>
    </row>
    <row r="790" spans="1:28" s="213" customFormat="1" ht="13.35" customHeight="1" outlineLevel="1" x14ac:dyDescent="0.25">
      <c r="A790" s="316">
        <v>42081</v>
      </c>
      <c r="B790">
        <v>16</v>
      </c>
      <c r="C790" t="s">
        <v>1751</v>
      </c>
      <c r="D790" t="s">
        <v>1752</v>
      </c>
      <c r="E790" t="s">
        <v>1752</v>
      </c>
      <c r="F790" t="s">
        <v>1753</v>
      </c>
      <c r="G790" s="294">
        <f t="shared" si="59"/>
        <v>16</v>
      </c>
      <c r="H790" s="295">
        <f t="shared" si="58"/>
        <v>17244.160000000003</v>
      </c>
      <c r="I790" s="211"/>
      <c r="J790" s="212"/>
      <c r="K790" s="231"/>
      <c r="L790" s="249"/>
      <c r="M790" s="249"/>
      <c r="N790" s="249"/>
      <c r="P790" s="213">
        <f t="shared" si="60"/>
        <v>16</v>
      </c>
      <c r="Z790"/>
      <c r="AA790"/>
      <c r="AB790"/>
    </row>
    <row r="791" spans="1:28" s="213" customFormat="1" ht="13.35" customHeight="1" outlineLevel="1" x14ac:dyDescent="0.25">
      <c r="A791" s="316">
        <v>42081</v>
      </c>
      <c r="B791">
        <v>32</v>
      </c>
      <c r="C791" t="s">
        <v>1754</v>
      </c>
      <c r="D791" t="s">
        <v>1755</v>
      </c>
      <c r="E791" t="s">
        <v>1651</v>
      </c>
      <c r="F791" t="s">
        <v>1170</v>
      </c>
      <c r="G791" s="294">
        <f t="shared" si="59"/>
        <v>32</v>
      </c>
      <c r="H791" s="295">
        <f t="shared" si="58"/>
        <v>17276.160000000003</v>
      </c>
      <c r="I791" s="211"/>
      <c r="J791" s="212"/>
      <c r="K791" s="231"/>
      <c r="L791" s="249"/>
      <c r="M791" s="249"/>
      <c r="N791" s="249"/>
      <c r="P791" s="213">
        <f t="shared" si="60"/>
        <v>32</v>
      </c>
      <c r="Z791"/>
      <c r="AA791"/>
      <c r="AB791"/>
    </row>
    <row r="792" spans="1:28" s="213" customFormat="1" ht="13.35" customHeight="1" outlineLevel="1" x14ac:dyDescent="0.25">
      <c r="A792" s="316">
        <v>42081</v>
      </c>
      <c r="B792">
        <v>8</v>
      </c>
      <c r="C792" t="s">
        <v>1756</v>
      </c>
      <c r="D792" t="s">
        <v>1757</v>
      </c>
      <c r="E792" t="s">
        <v>1758</v>
      </c>
      <c r="F792" t="s">
        <v>1127</v>
      </c>
      <c r="G792" s="294">
        <f t="shared" si="59"/>
        <v>8</v>
      </c>
      <c r="H792" s="295">
        <f t="shared" si="58"/>
        <v>17284.160000000003</v>
      </c>
      <c r="I792" s="211"/>
      <c r="J792" s="212"/>
      <c r="K792" s="231"/>
      <c r="L792" s="249"/>
      <c r="M792" s="249"/>
      <c r="N792" s="249"/>
      <c r="P792" s="213">
        <f t="shared" si="60"/>
        <v>8</v>
      </c>
      <c r="Z792"/>
      <c r="AA792"/>
      <c r="AB792"/>
    </row>
    <row r="793" spans="1:28" s="213" customFormat="1" ht="13.35" customHeight="1" outlineLevel="1" x14ac:dyDescent="0.25">
      <c r="A793" s="316">
        <v>42081</v>
      </c>
      <c r="B793">
        <v>32</v>
      </c>
      <c r="C793" t="s">
        <v>1246</v>
      </c>
      <c r="D793" t="s">
        <v>1759</v>
      </c>
      <c r="E793" t="s">
        <v>1620</v>
      </c>
      <c r="F793" t="s">
        <v>1760</v>
      </c>
      <c r="G793" s="294">
        <f t="shared" si="59"/>
        <v>32</v>
      </c>
      <c r="H793" s="295">
        <f t="shared" si="58"/>
        <v>17316.160000000003</v>
      </c>
      <c r="I793" s="211"/>
      <c r="J793" s="212"/>
      <c r="K793" s="231"/>
      <c r="L793" s="249"/>
      <c r="M793" s="249"/>
      <c r="N793" s="249"/>
      <c r="P793" s="213">
        <f t="shared" si="60"/>
        <v>32</v>
      </c>
      <c r="Z793"/>
      <c r="AA793"/>
      <c r="AB793"/>
    </row>
    <row r="794" spans="1:28" s="213" customFormat="1" ht="13.35" customHeight="1" outlineLevel="1" x14ac:dyDescent="0.25">
      <c r="A794" s="316">
        <v>42081</v>
      </c>
      <c r="B794">
        <v>32</v>
      </c>
      <c r="C794" t="s">
        <v>1761</v>
      </c>
      <c r="D794" t="s">
        <v>1762</v>
      </c>
      <c r="E794" t="s">
        <v>1623</v>
      </c>
      <c r="F794" t="s">
        <v>1131</v>
      </c>
      <c r="G794" s="294">
        <f t="shared" si="59"/>
        <v>32</v>
      </c>
      <c r="H794" s="295">
        <f t="shared" si="58"/>
        <v>17348.160000000003</v>
      </c>
      <c r="I794" s="211"/>
      <c r="J794" s="212"/>
      <c r="K794" s="231"/>
      <c r="L794" s="249"/>
      <c r="M794" s="249"/>
      <c r="N794" s="249"/>
      <c r="P794" s="213">
        <f t="shared" si="60"/>
        <v>32</v>
      </c>
      <c r="Z794"/>
      <c r="AA794"/>
      <c r="AB794"/>
    </row>
    <row r="795" spans="1:28" s="213" customFormat="1" ht="13.35" customHeight="1" outlineLevel="1" x14ac:dyDescent="0.25">
      <c r="A795" s="316">
        <v>42081</v>
      </c>
      <c r="B795">
        <v>30</v>
      </c>
      <c r="C795" t="s">
        <v>1763</v>
      </c>
      <c r="D795" t="s">
        <v>1764</v>
      </c>
      <c r="E795" t="s">
        <v>1765</v>
      </c>
      <c r="F795" t="s">
        <v>1766</v>
      </c>
      <c r="G795" s="294">
        <f t="shared" si="59"/>
        <v>30</v>
      </c>
      <c r="H795" s="295">
        <f t="shared" si="58"/>
        <v>17378.160000000003</v>
      </c>
      <c r="I795" s="211"/>
      <c r="J795" s="212"/>
      <c r="K795" s="231"/>
      <c r="L795" s="249"/>
      <c r="M795" s="249"/>
      <c r="N795" s="249"/>
      <c r="P795" s="213">
        <f t="shared" si="60"/>
        <v>30</v>
      </c>
      <c r="Z795"/>
      <c r="AA795"/>
      <c r="AB795"/>
    </row>
    <row r="796" spans="1:28" s="213" customFormat="1" ht="13.35" customHeight="1" outlineLevel="1" x14ac:dyDescent="0.25">
      <c r="A796" s="316">
        <v>42081</v>
      </c>
      <c r="B796">
        <v>500</v>
      </c>
      <c r="C796" t="s">
        <v>1767</v>
      </c>
      <c r="D796" t="s">
        <v>1624</v>
      </c>
      <c r="E796" t="s">
        <v>1768</v>
      </c>
      <c r="F796" t="s">
        <v>1769</v>
      </c>
      <c r="G796" s="294">
        <f t="shared" si="59"/>
        <v>500</v>
      </c>
      <c r="H796" s="295">
        <f t="shared" si="58"/>
        <v>17878.160000000003</v>
      </c>
      <c r="I796" s="211"/>
      <c r="J796" s="212"/>
      <c r="K796" s="231"/>
      <c r="L796" s="249"/>
      <c r="M796" s="249"/>
      <c r="N796" s="249"/>
      <c r="P796" s="213">
        <f t="shared" si="60"/>
        <v>500</v>
      </c>
      <c r="Z796"/>
      <c r="AA796"/>
      <c r="AB796"/>
    </row>
    <row r="797" spans="1:28" s="213" customFormat="1" ht="13.35" customHeight="1" outlineLevel="1" x14ac:dyDescent="0.25">
      <c r="A797" s="316">
        <v>42081</v>
      </c>
      <c r="B797">
        <v>32</v>
      </c>
      <c r="C797" t="s">
        <v>1623</v>
      </c>
      <c r="D797"/>
      <c r="E797" t="s">
        <v>1770</v>
      </c>
      <c r="F797" t="s">
        <v>1771</v>
      </c>
      <c r="G797" s="294">
        <f t="shared" si="59"/>
        <v>32</v>
      </c>
      <c r="H797" s="295">
        <f t="shared" si="58"/>
        <v>17910.160000000003</v>
      </c>
      <c r="I797" s="211"/>
      <c r="J797" s="212"/>
      <c r="K797" s="231"/>
      <c r="L797" s="249"/>
      <c r="M797" s="249"/>
      <c r="N797" s="249"/>
      <c r="P797" s="213">
        <f t="shared" si="60"/>
        <v>32</v>
      </c>
      <c r="Z797"/>
      <c r="AA797"/>
      <c r="AB797"/>
    </row>
    <row r="798" spans="1:28" s="213" customFormat="1" ht="13.35" customHeight="1" outlineLevel="1" x14ac:dyDescent="0.25">
      <c r="A798" s="316">
        <v>42081</v>
      </c>
      <c r="B798">
        <v>24</v>
      </c>
      <c r="C798" t="s">
        <v>1620</v>
      </c>
      <c r="D798" t="s">
        <v>1772</v>
      </c>
      <c r="E798" t="s">
        <v>1235</v>
      </c>
      <c r="F798" t="s">
        <v>1773</v>
      </c>
      <c r="G798" s="294">
        <f t="shared" si="59"/>
        <v>24</v>
      </c>
      <c r="H798" s="295">
        <f t="shared" si="58"/>
        <v>17934.160000000003</v>
      </c>
      <c r="I798" s="211"/>
      <c r="J798" s="212"/>
      <c r="K798" s="231"/>
      <c r="L798" s="249"/>
      <c r="M798" s="249"/>
      <c r="N798" s="249"/>
      <c r="P798" s="213">
        <f t="shared" si="60"/>
        <v>24</v>
      </c>
      <c r="Z798"/>
      <c r="AA798"/>
      <c r="AB798"/>
    </row>
    <row r="799" spans="1:28" s="213" customFormat="1" ht="13.35" customHeight="1" outlineLevel="1" x14ac:dyDescent="0.25">
      <c r="A799" s="316">
        <v>42082</v>
      </c>
      <c r="B799">
        <v>40</v>
      </c>
      <c r="C799" t="s">
        <v>1774</v>
      </c>
      <c r="D799" t="s">
        <v>1775</v>
      </c>
      <c r="E799" t="s">
        <v>1624</v>
      </c>
      <c r="F799" t="s">
        <v>1776</v>
      </c>
      <c r="G799" s="294">
        <f t="shared" si="59"/>
        <v>40</v>
      </c>
      <c r="H799" s="295">
        <f t="shared" si="58"/>
        <v>17974.160000000003</v>
      </c>
      <c r="I799" s="211"/>
      <c r="J799" s="212"/>
      <c r="K799" s="231"/>
      <c r="L799" s="249"/>
      <c r="M799" s="249"/>
      <c r="N799" s="249"/>
      <c r="P799" s="213">
        <f t="shared" si="60"/>
        <v>40</v>
      </c>
      <c r="Z799"/>
      <c r="AA799"/>
      <c r="AB799"/>
    </row>
    <row r="800" spans="1:28" s="213" customFormat="1" ht="13.35" customHeight="1" outlineLevel="1" x14ac:dyDescent="0.25">
      <c r="A800" s="316">
        <v>42082</v>
      </c>
      <c r="B800">
        <v>200</v>
      </c>
      <c r="C800" t="s">
        <v>1777</v>
      </c>
      <c r="D800"/>
      <c r="E800" t="s">
        <v>1778</v>
      </c>
      <c r="F800" t="s">
        <v>769</v>
      </c>
      <c r="G800" s="294">
        <f t="shared" si="59"/>
        <v>200</v>
      </c>
      <c r="H800" s="295">
        <f t="shared" si="58"/>
        <v>18174.160000000003</v>
      </c>
      <c r="I800" s="211"/>
      <c r="J800" s="212"/>
      <c r="K800" s="231"/>
      <c r="L800" s="249"/>
      <c r="M800" s="249"/>
      <c r="N800" s="249"/>
      <c r="P800" s="213">
        <f t="shared" si="60"/>
        <v>200</v>
      </c>
      <c r="Z800"/>
      <c r="AA800"/>
      <c r="AB800"/>
    </row>
    <row r="801" spans="1:28" s="213" customFormat="1" ht="13.35" customHeight="1" outlineLevel="1" x14ac:dyDescent="0.25">
      <c r="A801" s="316">
        <v>42082</v>
      </c>
      <c r="B801">
        <v>24</v>
      </c>
      <c r="C801" t="s">
        <v>1620</v>
      </c>
      <c r="D801" t="s">
        <v>1779</v>
      </c>
      <c r="E801" t="s">
        <v>1780</v>
      </c>
      <c r="F801" t="s">
        <v>897</v>
      </c>
      <c r="G801" s="294">
        <f t="shared" si="59"/>
        <v>24</v>
      </c>
      <c r="H801" s="295">
        <f t="shared" si="58"/>
        <v>18198.160000000003</v>
      </c>
      <c r="I801" s="211"/>
      <c r="J801" s="212"/>
      <c r="K801" s="231"/>
      <c r="L801" s="249"/>
      <c r="M801" s="249"/>
      <c r="N801" s="249"/>
      <c r="P801" s="213">
        <f t="shared" si="60"/>
        <v>24</v>
      </c>
      <c r="Z801"/>
      <c r="AA801"/>
      <c r="AB801"/>
    </row>
    <row r="802" spans="1:28" s="213" customFormat="1" ht="13.35" customHeight="1" outlineLevel="1" x14ac:dyDescent="0.25">
      <c r="A802" s="316">
        <v>42083</v>
      </c>
      <c r="B802">
        <v>2285</v>
      </c>
      <c r="C802" t="s">
        <v>1781</v>
      </c>
      <c r="D802"/>
      <c r="E802"/>
      <c r="F802" t="s">
        <v>457</v>
      </c>
      <c r="G802" s="294">
        <f t="shared" si="59"/>
        <v>2285</v>
      </c>
      <c r="H802" s="295">
        <f t="shared" si="58"/>
        <v>20483.160000000003</v>
      </c>
      <c r="I802" s="211"/>
      <c r="J802" s="212"/>
      <c r="K802" s="231"/>
      <c r="L802" s="249"/>
      <c r="M802" s="249"/>
      <c r="N802" s="249"/>
      <c r="P802" s="213">
        <f t="shared" si="60"/>
        <v>2285</v>
      </c>
      <c r="Z802"/>
      <c r="AA802"/>
      <c r="AB802"/>
    </row>
    <row r="803" spans="1:28" s="213" customFormat="1" ht="13.35" customHeight="1" outlineLevel="1" x14ac:dyDescent="0.25">
      <c r="A803" s="316">
        <v>42083</v>
      </c>
      <c r="B803">
        <v>-1400</v>
      </c>
      <c r="C803"/>
      <c r="D803"/>
      <c r="E803">
        <v>3171</v>
      </c>
      <c r="F803"/>
      <c r="G803" s="294">
        <f t="shared" si="59"/>
        <v>-1400</v>
      </c>
      <c r="H803" s="295">
        <f t="shared" si="58"/>
        <v>19083.160000000003</v>
      </c>
      <c r="I803" s="211"/>
      <c r="J803" s="212"/>
      <c r="K803" s="231"/>
      <c r="L803" s="249"/>
      <c r="M803" s="249"/>
      <c r="N803" s="249"/>
      <c r="P803" s="378">
        <f t="shared" si="60"/>
        <v>-1400</v>
      </c>
      <c r="Z803"/>
      <c r="AA803"/>
      <c r="AB803"/>
    </row>
    <row r="804" spans="1:28" s="213" customFormat="1" ht="13.35" customHeight="1" outlineLevel="1" x14ac:dyDescent="0.25">
      <c r="A804" s="316">
        <v>42084</v>
      </c>
      <c r="B804">
        <v>40</v>
      </c>
      <c r="C804" t="s">
        <v>1782</v>
      </c>
      <c r="D804"/>
      <c r="E804" t="s">
        <v>1783</v>
      </c>
      <c r="F804" t="s">
        <v>769</v>
      </c>
      <c r="G804" s="294">
        <f t="shared" si="59"/>
        <v>40</v>
      </c>
      <c r="H804" s="295">
        <f t="shared" si="58"/>
        <v>19123.160000000003</v>
      </c>
      <c r="I804" s="211"/>
      <c r="J804" s="212"/>
      <c r="K804" s="231"/>
      <c r="L804" s="249"/>
      <c r="M804" s="249"/>
      <c r="N804" s="249"/>
      <c r="P804" s="213">
        <f t="shared" si="60"/>
        <v>40</v>
      </c>
      <c r="Z804"/>
      <c r="AA804"/>
      <c r="AB804"/>
    </row>
    <row r="805" spans="1:28" s="213" customFormat="1" ht="13.35" customHeight="1" outlineLevel="1" x14ac:dyDescent="0.25">
      <c r="A805" s="316">
        <v>42084</v>
      </c>
      <c r="B805">
        <v>2300</v>
      </c>
      <c r="C805">
        <v>100890410</v>
      </c>
      <c r="D805" s="317">
        <v>42084</v>
      </c>
      <c r="E805" t="s">
        <v>1784</v>
      </c>
      <c r="F805" t="s">
        <v>1785</v>
      </c>
      <c r="G805" s="294">
        <f t="shared" si="59"/>
        <v>2300</v>
      </c>
      <c r="H805" s="295">
        <f t="shared" ref="H805:H841" si="61">H804+B805</f>
        <v>21423.160000000003</v>
      </c>
      <c r="I805" s="211"/>
      <c r="J805" s="212"/>
      <c r="K805" s="231"/>
      <c r="L805" s="249"/>
      <c r="M805" s="249"/>
      <c r="N805" s="249"/>
      <c r="P805" s="213">
        <f t="shared" si="60"/>
        <v>2300</v>
      </c>
      <c r="Z805"/>
      <c r="AA805"/>
      <c r="AB805"/>
    </row>
    <row r="806" spans="1:28" s="213" customFormat="1" ht="13.35" customHeight="1" outlineLevel="1" x14ac:dyDescent="0.25">
      <c r="A806" s="316">
        <v>42085</v>
      </c>
      <c r="B806">
        <v>1020</v>
      </c>
      <c r="C806" t="s">
        <v>1786</v>
      </c>
      <c r="D806"/>
      <c r="E806" t="s">
        <v>1787</v>
      </c>
      <c r="F806" t="s">
        <v>1553</v>
      </c>
      <c r="G806" s="294">
        <f t="shared" ref="G806:G841" si="62">B806</f>
        <v>1020</v>
      </c>
      <c r="H806" s="295">
        <f t="shared" si="61"/>
        <v>22443.160000000003</v>
      </c>
      <c r="I806" s="211"/>
      <c r="J806" s="212"/>
      <c r="K806" s="231"/>
      <c r="L806" s="249"/>
      <c r="M806" s="249"/>
      <c r="N806" s="249"/>
      <c r="P806" s="213">
        <f t="shared" ref="P806:P840" si="63">G806</f>
        <v>1020</v>
      </c>
      <c r="Z806"/>
      <c r="AA806"/>
      <c r="AB806"/>
    </row>
    <row r="807" spans="1:28" s="213" customFormat="1" ht="13.35" customHeight="1" outlineLevel="1" x14ac:dyDescent="0.25">
      <c r="A807" s="316">
        <v>42086</v>
      </c>
      <c r="B807">
        <v>500</v>
      </c>
      <c r="C807" t="s">
        <v>1625</v>
      </c>
      <c r="D807"/>
      <c r="E807"/>
      <c r="F807" t="s">
        <v>457</v>
      </c>
      <c r="G807" s="294">
        <f t="shared" si="62"/>
        <v>500</v>
      </c>
      <c r="H807" s="295">
        <f t="shared" si="61"/>
        <v>22943.160000000003</v>
      </c>
      <c r="I807" s="211"/>
      <c r="J807" s="212"/>
      <c r="K807" s="231"/>
      <c r="L807" s="249"/>
      <c r="M807" s="249"/>
      <c r="N807" s="249"/>
      <c r="P807" s="213">
        <f t="shared" si="63"/>
        <v>500</v>
      </c>
      <c r="Z807"/>
      <c r="AA807"/>
      <c r="AB807"/>
    </row>
    <row r="808" spans="1:28" s="213" customFormat="1" ht="13.35" customHeight="1" outlineLevel="1" x14ac:dyDescent="0.25">
      <c r="A808" s="316">
        <v>42086</v>
      </c>
      <c r="B808">
        <v>185</v>
      </c>
      <c r="C808" t="s">
        <v>1788</v>
      </c>
      <c r="D808" t="s">
        <v>1789</v>
      </c>
      <c r="E808" t="s">
        <v>1790</v>
      </c>
      <c r="F808" t="s">
        <v>1791</v>
      </c>
      <c r="G808" s="294">
        <f t="shared" si="62"/>
        <v>185</v>
      </c>
      <c r="H808" s="295">
        <f t="shared" si="61"/>
        <v>23128.160000000003</v>
      </c>
      <c r="I808" s="211"/>
      <c r="J808" s="212"/>
      <c r="K808" s="231"/>
      <c r="L808" s="249"/>
      <c r="M808" s="249"/>
      <c r="N808" s="249"/>
      <c r="P808" s="213">
        <f t="shared" si="63"/>
        <v>185</v>
      </c>
      <c r="Z808"/>
      <c r="AA808"/>
      <c r="AB808"/>
    </row>
    <row r="809" spans="1:28" s="213" customFormat="1" ht="13.35" customHeight="1" outlineLevel="1" x14ac:dyDescent="0.25">
      <c r="A809" s="316">
        <v>42086</v>
      </c>
      <c r="B809">
        <v>164</v>
      </c>
      <c r="C809"/>
      <c r="D809"/>
      <c r="E809" t="s">
        <v>1792</v>
      </c>
      <c r="F809" t="s">
        <v>1793</v>
      </c>
      <c r="G809" s="294">
        <f t="shared" si="62"/>
        <v>164</v>
      </c>
      <c r="H809" s="295">
        <f t="shared" si="61"/>
        <v>23292.160000000003</v>
      </c>
      <c r="I809" s="211"/>
      <c r="J809" s="212"/>
      <c r="K809" s="231"/>
      <c r="L809" s="249"/>
      <c r="M809" s="249"/>
      <c r="N809" s="249"/>
      <c r="P809" s="213">
        <f t="shared" si="63"/>
        <v>164</v>
      </c>
      <c r="Z809"/>
      <c r="AA809"/>
      <c r="AB809"/>
    </row>
    <row r="810" spans="1:28" s="213" customFormat="1" ht="13.35" customHeight="1" outlineLevel="1" x14ac:dyDescent="0.25">
      <c r="A810" s="316">
        <v>42086</v>
      </c>
      <c r="B810">
        <v>220</v>
      </c>
      <c r="C810" t="s">
        <v>1635</v>
      </c>
      <c r="D810">
        <v>220</v>
      </c>
      <c r="E810" t="s">
        <v>1794</v>
      </c>
      <c r="F810" t="s">
        <v>1795</v>
      </c>
      <c r="G810" s="294">
        <f t="shared" si="62"/>
        <v>220</v>
      </c>
      <c r="H810" s="295">
        <f t="shared" si="61"/>
        <v>23512.160000000003</v>
      </c>
      <c r="I810" s="211"/>
      <c r="J810" s="212"/>
      <c r="K810" s="231"/>
      <c r="L810" s="249"/>
      <c r="M810" s="249"/>
      <c r="N810" s="249"/>
      <c r="P810" s="213">
        <f t="shared" si="63"/>
        <v>220</v>
      </c>
      <c r="Z810"/>
      <c r="AA810"/>
      <c r="AB810"/>
    </row>
    <row r="811" spans="1:28" s="213" customFormat="1" ht="13.35" customHeight="1" outlineLevel="1" x14ac:dyDescent="0.25">
      <c r="A811" s="316">
        <v>42086</v>
      </c>
      <c r="B811">
        <v>-33.18</v>
      </c>
      <c r="C811" t="s">
        <v>1604</v>
      </c>
      <c r="D811"/>
      <c r="E811" t="s">
        <v>1796</v>
      </c>
      <c r="F811" t="s">
        <v>1797</v>
      </c>
      <c r="G811" s="294">
        <f t="shared" si="62"/>
        <v>-33.18</v>
      </c>
      <c r="H811" s="295">
        <f t="shared" si="61"/>
        <v>23478.980000000003</v>
      </c>
      <c r="I811" s="211"/>
      <c r="J811" s="212"/>
      <c r="K811" s="231"/>
      <c r="L811" s="249"/>
      <c r="M811" s="249"/>
      <c r="N811" s="249"/>
      <c r="P811" s="378">
        <f t="shared" si="63"/>
        <v>-33.18</v>
      </c>
      <c r="Z811"/>
      <c r="AA811"/>
      <c r="AB811"/>
    </row>
    <row r="812" spans="1:28" s="213" customFormat="1" ht="13.35" customHeight="1" outlineLevel="1" x14ac:dyDescent="0.25">
      <c r="A812" s="316">
        <v>42086</v>
      </c>
      <c r="B812">
        <v>2145</v>
      </c>
      <c r="C812" t="s">
        <v>1782</v>
      </c>
      <c r="D812"/>
      <c r="E812" t="s">
        <v>1798</v>
      </c>
      <c r="F812" t="s">
        <v>769</v>
      </c>
      <c r="G812" s="294">
        <f t="shared" si="62"/>
        <v>2145</v>
      </c>
      <c r="H812" s="295">
        <f t="shared" si="61"/>
        <v>25623.980000000003</v>
      </c>
      <c r="I812" s="211"/>
      <c r="J812" s="212"/>
      <c r="K812" s="231"/>
      <c r="L812" s="249"/>
      <c r="M812" s="249"/>
      <c r="N812" s="249"/>
      <c r="P812" s="213">
        <f t="shared" si="63"/>
        <v>2145</v>
      </c>
      <c r="Z812"/>
      <c r="AA812"/>
      <c r="AB812"/>
    </row>
    <row r="813" spans="1:28" s="213" customFormat="1" ht="13.35" customHeight="1" outlineLevel="1" x14ac:dyDescent="0.25">
      <c r="A813" s="316">
        <v>42086</v>
      </c>
      <c r="B813">
        <v>2480</v>
      </c>
      <c r="C813" t="s">
        <v>1782</v>
      </c>
      <c r="D813"/>
      <c r="E813" t="s">
        <v>1799</v>
      </c>
      <c r="F813" t="s">
        <v>769</v>
      </c>
      <c r="G813" s="294">
        <f t="shared" si="62"/>
        <v>2480</v>
      </c>
      <c r="H813" s="295">
        <f t="shared" si="61"/>
        <v>28103.980000000003</v>
      </c>
      <c r="I813" s="211"/>
      <c r="J813" s="212"/>
      <c r="K813" s="231"/>
      <c r="L813" s="249"/>
      <c r="M813" s="249"/>
      <c r="N813" s="249"/>
      <c r="P813" s="213">
        <f t="shared" si="63"/>
        <v>2480</v>
      </c>
      <c r="Z813"/>
      <c r="AA813"/>
      <c r="AB813"/>
    </row>
    <row r="814" spans="1:28" s="213" customFormat="1" ht="13.35" customHeight="1" outlineLevel="1" x14ac:dyDescent="0.25">
      <c r="A814" s="316">
        <v>42086</v>
      </c>
      <c r="B814">
        <v>3790</v>
      </c>
      <c r="C814" t="s">
        <v>1782</v>
      </c>
      <c r="D814"/>
      <c r="E814" t="s">
        <v>1800</v>
      </c>
      <c r="F814" t="s">
        <v>769</v>
      </c>
      <c r="G814" s="294">
        <f t="shared" si="62"/>
        <v>3790</v>
      </c>
      <c r="H814" s="295">
        <f t="shared" si="61"/>
        <v>31893.980000000003</v>
      </c>
      <c r="I814" s="211"/>
      <c r="J814" s="212"/>
      <c r="K814" s="231"/>
      <c r="L814" s="249"/>
      <c r="M814" s="249"/>
      <c r="N814" s="249"/>
      <c r="P814" s="213">
        <f t="shared" si="63"/>
        <v>3790</v>
      </c>
      <c r="Z814"/>
      <c r="AA814"/>
      <c r="AB814"/>
    </row>
    <row r="815" spans="1:28" s="213" customFormat="1" ht="13.35" customHeight="1" outlineLevel="1" x14ac:dyDescent="0.25">
      <c r="A815" s="316">
        <v>42086</v>
      </c>
      <c r="B815">
        <v>5800</v>
      </c>
      <c r="C815" t="s">
        <v>1801</v>
      </c>
      <c r="D815"/>
      <c r="E815" t="s">
        <v>1802</v>
      </c>
      <c r="F815" t="s">
        <v>769</v>
      </c>
      <c r="G815" s="294">
        <f t="shared" si="62"/>
        <v>5800</v>
      </c>
      <c r="H815" s="295">
        <f t="shared" si="61"/>
        <v>37693.980000000003</v>
      </c>
      <c r="I815" s="211"/>
      <c r="J815" s="212"/>
      <c r="K815" s="231"/>
      <c r="L815" s="249"/>
      <c r="M815" s="249"/>
      <c r="N815" s="249"/>
      <c r="P815" s="213">
        <f t="shared" si="63"/>
        <v>5800</v>
      </c>
      <c r="Z815"/>
      <c r="AA815"/>
      <c r="AB815"/>
    </row>
    <row r="816" spans="1:28" s="213" customFormat="1" ht="13.35" customHeight="1" outlineLevel="1" x14ac:dyDescent="0.25">
      <c r="A816" s="316">
        <v>42086</v>
      </c>
      <c r="B816">
        <v>931.4</v>
      </c>
      <c r="C816" t="s">
        <v>1801</v>
      </c>
      <c r="D816"/>
      <c r="E816" t="s">
        <v>1803</v>
      </c>
      <c r="F816" t="s">
        <v>769</v>
      </c>
      <c r="G816" s="294">
        <f t="shared" si="62"/>
        <v>931.4</v>
      </c>
      <c r="H816" s="295">
        <f t="shared" si="61"/>
        <v>38625.380000000005</v>
      </c>
      <c r="I816" s="211"/>
      <c r="J816" s="212"/>
      <c r="K816" s="231"/>
      <c r="L816" s="249"/>
      <c r="M816" s="249"/>
      <c r="N816" s="249"/>
      <c r="P816" s="213">
        <f t="shared" si="63"/>
        <v>931.4</v>
      </c>
      <c r="Z816"/>
      <c r="AA816"/>
      <c r="AB816"/>
    </row>
    <row r="817" spans="1:28" s="213" customFormat="1" ht="13.35" customHeight="1" outlineLevel="1" x14ac:dyDescent="0.25">
      <c r="A817" s="316">
        <v>42086</v>
      </c>
      <c r="B817">
        <v>8.1</v>
      </c>
      <c r="C817" t="s">
        <v>1804</v>
      </c>
      <c r="D817"/>
      <c r="E817" t="s">
        <v>1805</v>
      </c>
      <c r="F817" t="s">
        <v>769</v>
      </c>
      <c r="G817" s="294">
        <f t="shared" si="62"/>
        <v>8.1</v>
      </c>
      <c r="H817" s="295">
        <f t="shared" si="61"/>
        <v>38633.480000000003</v>
      </c>
      <c r="I817" s="211"/>
      <c r="J817" s="212"/>
      <c r="K817" s="231"/>
      <c r="L817" s="249"/>
      <c r="M817" s="249"/>
      <c r="N817" s="249"/>
      <c r="P817" s="213">
        <f t="shared" si="63"/>
        <v>8.1</v>
      </c>
      <c r="Z817"/>
      <c r="AA817"/>
      <c r="AB817"/>
    </row>
    <row r="818" spans="1:28" s="213" customFormat="1" ht="13.35" customHeight="1" outlineLevel="1" x14ac:dyDescent="0.25">
      <c r="A818" s="316">
        <v>42086</v>
      </c>
      <c r="B818">
        <v>125</v>
      </c>
      <c r="C818" t="s">
        <v>1806</v>
      </c>
      <c r="D818"/>
      <c r="E818" t="s">
        <v>1807</v>
      </c>
      <c r="F818" t="s">
        <v>769</v>
      </c>
      <c r="G818" s="294">
        <f t="shared" si="62"/>
        <v>125</v>
      </c>
      <c r="H818" s="295">
        <f t="shared" si="61"/>
        <v>38758.480000000003</v>
      </c>
      <c r="I818" s="211"/>
      <c r="J818" s="212"/>
      <c r="K818" s="231"/>
      <c r="L818" s="249"/>
      <c r="M818" s="249"/>
      <c r="N818" s="249"/>
      <c r="P818" s="213">
        <f t="shared" si="63"/>
        <v>125</v>
      </c>
      <c r="Z818"/>
      <c r="AA818"/>
      <c r="AB818"/>
    </row>
    <row r="819" spans="1:28" s="213" customFormat="1" ht="13.35" customHeight="1" outlineLevel="1" x14ac:dyDescent="0.25">
      <c r="A819" s="316">
        <v>42086</v>
      </c>
      <c r="B819">
        <v>562</v>
      </c>
      <c r="C819" t="s">
        <v>1782</v>
      </c>
      <c r="D819"/>
      <c r="E819" t="s">
        <v>1808</v>
      </c>
      <c r="F819" t="s">
        <v>769</v>
      </c>
      <c r="G819" s="294">
        <f t="shared" si="62"/>
        <v>562</v>
      </c>
      <c r="H819" s="295">
        <f t="shared" si="61"/>
        <v>39320.480000000003</v>
      </c>
      <c r="I819" s="211"/>
      <c r="J819" s="212"/>
      <c r="K819" s="231"/>
      <c r="L819" s="249"/>
      <c r="M819" s="249"/>
      <c r="N819" s="249"/>
      <c r="P819" s="213">
        <f t="shared" si="63"/>
        <v>562</v>
      </c>
      <c r="Z819"/>
      <c r="AA819"/>
      <c r="AB819"/>
    </row>
    <row r="820" spans="1:28" s="213" customFormat="1" ht="13.35" customHeight="1" outlineLevel="1" x14ac:dyDescent="0.25">
      <c r="A820" s="316">
        <v>42087</v>
      </c>
      <c r="B820">
        <v>101</v>
      </c>
      <c r="C820"/>
      <c r="D820"/>
      <c r="E820" t="s">
        <v>1803</v>
      </c>
      <c r="F820" t="s">
        <v>1809</v>
      </c>
      <c r="G820" s="294">
        <f t="shared" si="62"/>
        <v>101</v>
      </c>
      <c r="H820" s="295">
        <f t="shared" si="61"/>
        <v>39421.480000000003</v>
      </c>
      <c r="I820" s="211"/>
      <c r="J820" s="212"/>
      <c r="K820" s="231"/>
      <c r="L820" s="249"/>
      <c r="M820" s="249"/>
      <c r="N820" s="249"/>
      <c r="P820" s="213">
        <f t="shared" si="63"/>
        <v>101</v>
      </c>
      <c r="Z820"/>
      <c r="AA820"/>
      <c r="AB820"/>
    </row>
    <row r="821" spans="1:28" s="213" customFormat="1" ht="13.35" customHeight="1" outlineLevel="1" x14ac:dyDescent="0.25">
      <c r="A821" s="316">
        <v>42087</v>
      </c>
      <c r="B821">
        <v>-20</v>
      </c>
      <c r="C821"/>
      <c r="D821"/>
      <c r="E821" t="s">
        <v>1799</v>
      </c>
      <c r="F821" t="s">
        <v>1809</v>
      </c>
      <c r="G821" s="294">
        <f t="shared" si="62"/>
        <v>-20</v>
      </c>
      <c r="H821" s="295">
        <f t="shared" si="61"/>
        <v>39401.480000000003</v>
      </c>
      <c r="I821" s="211"/>
      <c r="J821" s="212"/>
      <c r="K821" s="231"/>
      <c r="L821" s="249"/>
      <c r="M821" s="249"/>
      <c r="N821" s="249"/>
      <c r="P821" s="378">
        <f t="shared" si="63"/>
        <v>-20</v>
      </c>
      <c r="Z821"/>
      <c r="AA821"/>
      <c r="AB821"/>
    </row>
    <row r="822" spans="1:28" s="213" customFormat="1" ht="13.35" customHeight="1" outlineLevel="1" x14ac:dyDescent="0.25">
      <c r="A822" s="316">
        <v>42090</v>
      </c>
      <c r="B822">
        <v>100</v>
      </c>
      <c r="C822" t="s">
        <v>1810</v>
      </c>
      <c r="D822" t="s">
        <v>733</v>
      </c>
      <c r="E822"/>
      <c r="F822" t="s">
        <v>1811</v>
      </c>
      <c r="G822" s="294">
        <f t="shared" si="62"/>
        <v>100</v>
      </c>
      <c r="H822" s="295">
        <f t="shared" si="61"/>
        <v>39501.480000000003</v>
      </c>
      <c r="I822" s="211"/>
      <c r="J822" s="212"/>
      <c r="K822" s="231"/>
      <c r="L822" s="249"/>
      <c r="M822" s="249"/>
      <c r="N822" s="249"/>
      <c r="P822" s="213">
        <f t="shared" si="63"/>
        <v>100</v>
      </c>
      <c r="Z822"/>
      <c r="AA822"/>
      <c r="AB822"/>
    </row>
    <row r="823" spans="1:28" s="213" customFormat="1" ht="13.35" customHeight="1" outlineLevel="1" x14ac:dyDescent="0.25">
      <c r="A823" s="316">
        <v>42090</v>
      </c>
      <c r="B823">
        <v>913</v>
      </c>
      <c r="C823" t="s">
        <v>1812</v>
      </c>
      <c r="D823"/>
      <c r="E823" t="s">
        <v>1813</v>
      </c>
      <c r="F823" t="s">
        <v>769</v>
      </c>
      <c r="G823" s="294">
        <f t="shared" si="62"/>
        <v>913</v>
      </c>
      <c r="H823" s="295">
        <f t="shared" si="61"/>
        <v>40414.480000000003</v>
      </c>
      <c r="I823" s="211"/>
      <c r="J823" s="212"/>
      <c r="K823" s="231"/>
      <c r="L823" s="249"/>
      <c r="M823" s="249"/>
      <c r="N823" s="249"/>
      <c r="P823" s="213">
        <f t="shared" si="63"/>
        <v>913</v>
      </c>
      <c r="Z823"/>
      <c r="AA823"/>
      <c r="AB823"/>
    </row>
    <row r="824" spans="1:28" s="213" customFormat="1" ht="13.35" customHeight="1" outlineLevel="1" x14ac:dyDescent="0.25">
      <c r="A824" s="316">
        <v>42090</v>
      </c>
      <c r="B824">
        <v>8</v>
      </c>
      <c r="C824" t="s">
        <v>1814</v>
      </c>
      <c r="D824"/>
      <c r="E824" t="s">
        <v>1815</v>
      </c>
      <c r="F824" t="s">
        <v>769</v>
      </c>
      <c r="G824" s="294">
        <f t="shared" si="62"/>
        <v>8</v>
      </c>
      <c r="H824" s="295">
        <f t="shared" si="61"/>
        <v>40422.480000000003</v>
      </c>
      <c r="I824" s="211"/>
      <c r="J824" s="212"/>
      <c r="K824" s="231"/>
      <c r="L824" s="249"/>
      <c r="M824" s="249"/>
      <c r="N824" s="249"/>
      <c r="P824" s="213">
        <f t="shared" si="63"/>
        <v>8</v>
      </c>
      <c r="Z824"/>
      <c r="AA824"/>
      <c r="AB824"/>
    </row>
    <row r="825" spans="1:28" s="213" customFormat="1" ht="13.35" customHeight="1" outlineLevel="1" x14ac:dyDescent="0.25">
      <c r="A825" s="316">
        <v>42090</v>
      </c>
      <c r="B825">
        <v>36</v>
      </c>
      <c r="C825" t="s">
        <v>1816</v>
      </c>
      <c r="D825"/>
      <c r="E825" t="s">
        <v>1817</v>
      </c>
      <c r="F825" t="s">
        <v>769</v>
      </c>
      <c r="G825" s="294">
        <f t="shared" si="62"/>
        <v>36</v>
      </c>
      <c r="H825" s="295">
        <f t="shared" si="61"/>
        <v>40458.480000000003</v>
      </c>
      <c r="I825" s="211"/>
      <c r="J825" s="212"/>
      <c r="K825" s="231"/>
      <c r="L825" s="249"/>
      <c r="M825" s="249"/>
      <c r="N825" s="249"/>
      <c r="P825" s="213">
        <f t="shared" si="63"/>
        <v>36</v>
      </c>
      <c r="Z825"/>
      <c r="AA825"/>
      <c r="AB825"/>
    </row>
    <row r="826" spans="1:28" s="213" customFormat="1" ht="13.35" customHeight="1" outlineLevel="1" x14ac:dyDescent="0.25">
      <c r="A826" s="316">
        <v>42090</v>
      </c>
      <c r="B826">
        <v>10</v>
      </c>
      <c r="C826" t="s">
        <v>767</v>
      </c>
      <c r="D826"/>
      <c r="E826" t="s">
        <v>1818</v>
      </c>
      <c r="F826" t="s">
        <v>769</v>
      </c>
      <c r="G826" s="294">
        <f t="shared" si="62"/>
        <v>10</v>
      </c>
      <c r="H826" s="295">
        <f t="shared" si="61"/>
        <v>40468.480000000003</v>
      </c>
      <c r="I826" s="211"/>
      <c r="J826" s="212"/>
      <c r="K826" s="231"/>
      <c r="L826" s="249"/>
      <c r="M826" s="249"/>
      <c r="N826" s="249"/>
      <c r="P826" s="213">
        <f t="shared" si="63"/>
        <v>10</v>
      </c>
      <c r="Z826"/>
      <c r="AA826"/>
      <c r="AB826"/>
    </row>
    <row r="827" spans="1:28" s="213" customFormat="1" ht="13.35" customHeight="1" outlineLevel="1" x14ac:dyDescent="0.25">
      <c r="A827" s="316">
        <v>42092</v>
      </c>
      <c r="B827">
        <v>-442.75</v>
      </c>
      <c r="C827" t="s">
        <v>1603</v>
      </c>
      <c r="D827" t="s">
        <v>1604</v>
      </c>
      <c r="E827">
        <v>3187</v>
      </c>
      <c r="F827" t="s">
        <v>1819</v>
      </c>
      <c r="G827" s="294">
        <f t="shared" si="62"/>
        <v>-442.75</v>
      </c>
      <c r="H827" s="295">
        <f t="shared" si="61"/>
        <v>40025.730000000003</v>
      </c>
      <c r="I827" s="211"/>
      <c r="J827" s="212"/>
      <c r="K827" s="231"/>
      <c r="L827" s="249"/>
      <c r="M827" s="249"/>
      <c r="N827" s="249"/>
      <c r="P827" s="378">
        <f t="shared" si="63"/>
        <v>-442.75</v>
      </c>
      <c r="Z827"/>
      <c r="AA827"/>
      <c r="AB827"/>
    </row>
    <row r="828" spans="1:28" s="213" customFormat="1" ht="13.35" customHeight="1" outlineLevel="1" x14ac:dyDescent="0.25">
      <c r="A828" s="316">
        <v>42092</v>
      </c>
      <c r="B828">
        <v>-432.99</v>
      </c>
      <c r="C828" t="s">
        <v>1820</v>
      </c>
      <c r="D828" t="s">
        <v>1604</v>
      </c>
      <c r="E828" t="s">
        <v>1821</v>
      </c>
      <c r="F828" t="s">
        <v>1822</v>
      </c>
      <c r="G828" s="294">
        <f t="shared" si="62"/>
        <v>-432.99</v>
      </c>
      <c r="H828" s="295">
        <f t="shared" si="61"/>
        <v>39592.740000000005</v>
      </c>
      <c r="I828" s="211"/>
      <c r="J828" s="212"/>
      <c r="K828" s="231"/>
      <c r="L828" s="249"/>
      <c r="M828" s="249"/>
      <c r="N828" s="249"/>
      <c r="P828" s="378">
        <f t="shared" si="63"/>
        <v>-432.99</v>
      </c>
      <c r="Z828"/>
      <c r="AA828"/>
      <c r="AB828"/>
    </row>
    <row r="829" spans="1:28" s="213" customFormat="1" ht="13.35" customHeight="1" outlineLevel="1" x14ac:dyDescent="0.25">
      <c r="A829" s="316">
        <v>42094</v>
      </c>
      <c r="B829">
        <v>-535.9</v>
      </c>
      <c r="C829" t="s">
        <v>1823</v>
      </c>
      <c r="D829" t="s">
        <v>1604</v>
      </c>
      <c r="E829">
        <v>20854</v>
      </c>
      <c r="F829" t="s">
        <v>1824</v>
      </c>
      <c r="G829" s="294">
        <f t="shared" si="62"/>
        <v>-535.9</v>
      </c>
      <c r="H829" s="295">
        <f t="shared" si="61"/>
        <v>39056.840000000004</v>
      </c>
      <c r="I829" s="211"/>
      <c r="J829" s="212"/>
      <c r="K829" s="231"/>
      <c r="L829" s="249"/>
      <c r="M829" s="249"/>
      <c r="N829" s="249"/>
      <c r="P829" s="378">
        <f t="shared" si="63"/>
        <v>-535.9</v>
      </c>
      <c r="Z829"/>
      <c r="AA829"/>
      <c r="AB829"/>
    </row>
    <row r="830" spans="1:28" s="213" customFormat="1" ht="13.35" customHeight="1" outlineLevel="1" x14ac:dyDescent="0.25">
      <c r="A830" s="316">
        <v>42094</v>
      </c>
      <c r="B830">
        <v>120</v>
      </c>
      <c r="C830" t="s">
        <v>1825</v>
      </c>
      <c r="D830"/>
      <c r="E830"/>
      <c r="F830" t="s">
        <v>1826</v>
      </c>
      <c r="G830" s="294">
        <f t="shared" si="62"/>
        <v>120</v>
      </c>
      <c r="H830" s="295">
        <f t="shared" si="61"/>
        <v>39176.840000000004</v>
      </c>
      <c r="I830" s="211"/>
      <c r="J830" s="212"/>
      <c r="K830" s="231"/>
      <c r="L830" s="249"/>
      <c r="M830" s="249"/>
      <c r="N830" s="249"/>
      <c r="P830" s="213">
        <f t="shared" si="63"/>
        <v>120</v>
      </c>
      <c r="Z830"/>
      <c r="AA830"/>
      <c r="AB830"/>
    </row>
    <row r="831" spans="1:28" s="213" customFormat="1" ht="12.75" customHeight="1" outlineLevel="1" x14ac:dyDescent="0.25">
      <c r="A831" s="316">
        <v>42109</v>
      </c>
      <c r="B831">
        <v>70</v>
      </c>
      <c r="C831" t="s">
        <v>1827</v>
      </c>
      <c r="D831"/>
      <c r="E831" t="s">
        <v>1828</v>
      </c>
      <c r="F831" t="s">
        <v>1829</v>
      </c>
      <c r="G831" s="294">
        <f t="shared" si="62"/>
        <v>70</v>
      </c>
      <c r="H831" s="295">
        <f t="shared" si="61"/>
        <v>39246.840000000004</v>
      </c>
      <c r="I831" s="211"/>
      <c r="J831" s="212"/>
      <c r="K831" s="231"/>
      <c r="L831" s="249"/>
      <c r="M831" s="249"/>
      <c r="N831" s="249"/>
      <c r="P831" s="213">
        <f t="shared" si="63"/>
        <v>70</v>
      </c>
      <c r="Z831"/>
      <c r="AA831"/>
      <c r="AB831"/>
    </row>
    <row r="832" spans="1:28" s="213" customFormat="1" ht="13.35" customHeight="1" outlineLevel="1" x14ac:dyDescent="0.25">
      <c r="A832" s="316">
        <v>42109</v>
      </c>
      <c r="B832">
        <v>-164.85</v>
      </c>
      <c r="C832" t="s">
        <v>1830</v>
      </c>
      <c r="D832" t="s">
        <v>1831</v>
      </c>
      <c r="E832" t="s">
        <v>1832</v>
      </c>
      <c r="F832" t="s">
        <v>1833</v>
      </c>
      <c r="G832" s="294">
        <f t="shared" si="62"/>
        <v>-164.85</v>
      </c>
      <c r="H832" s="295">
        <f t="shared" si="61"/>
        <v>39081.990000000005</v>
      </c>
      <c r="I832" s="211"/>
      <c r="J832" s="212"/>
      <c r="K832" s="231"/>
      <c r="L832" s="249"/>
      <c r="M832" s="249"/>
      <c r="N832" s="249"/>
      <c r="P832" s="378">
        <f t="shared" si="63"/>
        <v>-164.85</v>
      </c>
      <c r="Z832"/>
      <c r="AA832"/>
      <c r="AB832"/>
    </row>
    <row r="833" spans="1:28" s="213" customFormat="1" ht="13.35" customHeight="1" outlineLevel="1" x14ac:dyDescent="0.25">
      <c r="A833" s="291"/>
      <c r="B833" s="292"/>
      <c r="C833" s="293"/>
      <c r="D833" s="293"/>
      <c r="E833" s="293"/>
      <c r="F833" s="293"/>
      <c r="G833" s="294">
        <f t="shared" si="62"/>
        <v>0</v>
      </c>
      <c r="H833" s="295">
        <f t="shared" si="61"/>
        <v>39081.990000000005</v>
      </c>
      <c r="I833" s="211"/>
      <c r="J833" s="212"/>
      <c r="K833" s="231"/>
      <c r="L833" s="249"/>
      <c r="M833" s="249"/>
      <c r="N833" s="249"/>
      <c r="P833" s="213">
        <f t="shared" si="63"/>
        <v>0</v>
      </c>
      <c r="Z833"/>
      <c r="AA833"/>
      <c r="AB833"/>
    </row>
    <row r="834" spans="1:28" s="213" customFormat="1" ht="13.35" customHeight="1" outlineLevel="1" x14ac:dyDescent="0.25">
      <c r="A834" s="291"/>
      <c r="B834" s="292"/>
      <c r="C834" s="293"/>
      <c r="D834" s="293"/>
      <c r="E834" s="293"/>
      <c r="F834" s="293"/>
      <c r="G834" s="294">
        <f t="shared" si="62"/>
        <v>0</v>
      </c>
      <c r="H834" s="295">
        <f t="shared" si="61"/>
        <v>39081.990000000005</v>
      </c>
      <c r="I834" s="211"/>
      <c r="J834" s="212"/>
      <c r="K834" s="231"/>
      <c r="L834" s="249"/>
      <c r="M834" s="249"/>
      <c r="N834" s="249"/>
      <c r="P834" s="213">
        <f t="shared" si="63"/>
        <v>0</v>
      </c>
      <c r="Z834"/>
      <c r="AA834"/>
      <c r="AB834"/>
    </row>
    <row r="835" spans="1:28" ht="13.35" customHeight="1" outlineLevel="1" x14ac:dyDescent="0.25">
      <c r="A835" s="291"/>
      <c r="B835" s="292"/>
      <c r="C835" s="293"/>
      <c r="D835" s="293"/>
      <c r="E835" s="293"/>
      <c r="F835" s="293"/>
      <c r="G835" s="294">
        <f t="shared" si="62"/>
        <v>0</v>
      </c>
      <c r="H835" s="295">
        <f t="shared" si="61"/>
        <v>39081.990000000005</v>
      </c>
      <c r="I835" s="211"/>
      <c r="J835" s="212"/>
      <c r="K835" s="231"/>
      <c r="L835" s="249"/>
      <c r="M835" s="249"/>
      <c r="N835" s="249"/>
      <c r="P835" s="213">
        <f t="shared" si="63"/>
        <v>0</v>
      </c>
    </row>
    <row r="836" spans="1:28" ht="13.35" customHeight="1" outlineLevel="1" x14ac:dyDescent="0.25">
      <c r="A836" s="291"/>
      <c r="B836" s="292"/>
      <c r="C836" s="293"/>
      <c r="D836" s="293"/>
      <c r="E836" s="293"/>
      <c r="F836" s="293"/>
      <c r="G836" s="294">
        <f t="shared" si="62"/>
        <v>0</v>
      </c>
      <c r="H836" s="295">
        <f t="shared" si="61"/>
        <v>39081.990000000005</v>
      </c>
      <c r="I836" s="211"/>
      <c r="J836" s="212"/>
      <c r="K836" s="231"/>
      <c r="L836" s="249"/>
      <c r="M836" s="249"/>
      <c r="N836" s="249"/>
      <c r="P836" s="213">
        <f t="shared" si="63"/>
        <v>0</v>
      </c>
    </row>
    <row r="837" spans="1:28" ht="13.35" customHeight="1" outlineLevel="1" x14ac:dyDescent="0.25">
      <c r="A837" s="291"/>
      <c r="B837" s="292"/>
      <c r="C837" s="293"/>
      <c r="D837" s="293"/>
      <c r="E837" s="293"/>
      <c r="F837" s="293"/>
      <c r="G837" s="294">
        <f t="shared" si="62"/>
        <v>0</v>
      </c>
      <c r="H837" s="295">
        <f t="shared" si="61"/>
        <v>39081.990000000005</v>
      </c>
      <c r="I837" s="211"/>
      <c r="J837" s="212"/>
      <c r="K837" s="231"/>
      <c r="L837" s="249"/>
      <c r="M837" s="249"/>
      <c r="N837" s="249"/>
      <c r="P837" s="213">
        <f t="shared" si="63"/>
        <v>0</v>
      </c>
    </row>
    <row r="838" spans="1:28" ht="13.35" customHeight="1" outlineLevel="1" x14ac:dyDescent="0.25">
      <c r="A838" s="291"/>
      <c r="B838" s="292"/>
      <c r="C838" s="293"/>
      <c r="D838" s="293"/>
      <c r="E838" s="293"/>
      <c r="F838" s="293"/>
      <c r="G838" s="294">
        <f t="shared" si="62"/>
        <v>0</v>
      </c>
      <c r="H838" s="295">
        <f t="shared" si="61"/>
        <v>39081.990000000005</v>
      </c>
      <c r="I838" s="211"/>
      <c r="J838" s="212"/>
      <c r="K838" s="231"/>
      <c r="L838" s="249"/>
      <c r="M838" s="249"/>
      <c r="N838" s="249"/>
      <c r="P838" s="213">
        <f t="shared" si="63"/>
        <v>0</v>
      </c>
    </row>
    <row r="839" spans="1:28" ht="13.35" customHeight="1" outlineLevel="1" x14ac:dyDescent="0.25">
      <c r="A839" s="291"/>
      <c r="B839" s="292"/>
      <c r="C839" s="293"/>
      <c r="D839" s="293"/>
      <c r="E839" s="293"/>
      <c r="F839" s="293"/>
      <c r="G839" s="294">
        <f t="shared" si="62"/>
        <v>0</v>
      </c>
      <c r="H839" s="295">
        <f t="shared" si="61"/>
        <v>39081.990000000005</v>
      </c>
      <c r="I839" s="211"/>
      <c r="J839" s="212"/>
      <c r="K839" s="231"/>
      <c r="L839" s="249"/>
      <c r="M839" s="249"/>
      <c r="N839" s="249"/>
      <c r="P839" s="213">
        <f t="shared" si="63"/>
        <v>0</v>
      </c>
    </row>
    <row r="840" spans="1:28" ht="13.35" customHeight="1" outlineLevel="1" x14ac:dyDescent="0.25">
      <c r="A840" s="291">
        <v>42077</v>
      </c>
      <c r="B840" s="292"/>
      <c r="C840" s="293"/>
      <c r="D840" s="293"/>
      <c r="E840" s="293"/>
      <c r="F840" s="293"/>
      <c r="G840" s="294">
        <f t="shared" si="62"/>
        <v>0</v>
      </c>
      <c r="H840" s="295">
        <f t="shared" si="61"/>
        <v>39081.990000000005</v>
      </c>
      <c r="I840" s="211"/>
      <c r="J840" s="212"/>
      <c r="K840" s="231"/>
      <c r="L840" s="249"/>
      <c r="M840" s="249"/>
      <c r="N840" s="249"/>
      <c r="P840" s="213">
        <f t="shared" si="63"/>
        <v>0</v>
      </c>
      <c r="Y840" s="213">
        <f>B840-SUM(J840:W840)</f>
        <v>0</v>
      </c>
    </row>
    <row r="841" spans="1:28" outlineLevel="1" x14ac:dyDescent="0.25">
      <c r="A841" s="318">
        <v>42155</v>
      </c>
      <c r="B841" s="319"/>
      <c r="C841" s="320" t="s">
        <v>1834</v>
      </c>
      <c r="D841" s="320"/>
      <c r="E841" s="320"/>
      <c r="F841" s="320"/>
      <c r="G841" s="321">
        <f t="shared" si="62"/>
        <v>0</v>
      </c>
      <c r="H841" s="322">
        <f t="shared" si="61"/>
        <v>39081.990000000005</v>
      </c>
      <c r="K841" s="212"/>
      <c r="Y841" s="213">
        <f>B841-SUM(J841:W841)</f>
        <v>0</v>
      </c>
    </row>
    <row r="842" spans="1:28" outlineLevel="1" x14ac:dyDescent="0.25">
      <c r="A842" s="324">
        <v>42156</v>
      </c>
      <c r="B842" s="325"/>
      <c r="C842" s="326" t="s">
        <v>1598</v>
      </c>
      <c r="D842" s="326"/>
      <c r="E842" s="326"/>
      <c r="F842" s="326"/>
      <c r="G842" s="308"/>
      <c r="H842" s="309">
        <f>+H841</f>
        <v>39081.990000000005</v>
      </c>
      <c r="K842" s="212"/>
    </row>
    <row r="843" spans="1:28" ht="13.35" customHeight="1" outlineLevel="1" x14ac:dyDescent="0.25">
      <c r="A843" s="316">
        <v>42164</v>
      </c>
      <c r="B843" s="294">
        <v>265</v>
      </c>
      <c r="C843" t="s">
        <v>1835</v>
      </c>
      <c r="D843" t="s">
        <v>1836</v>
      </c>
      <c r="F843" t="s">
        <v>1187</v>
      </c>
      <c r="G843" s="294">
        <v>265</v>
      </c>
      <c r="H843" s="295">
        <v>39346.99</v>
      </c>
      <c r="I843" s="211"/>
      <c r="J843" s="212"/>
      <c r="K843" s="231"/>
      <c r="L843" s="249"/>
      <c r="M843" s="249"/>
      <c r="N843" s="249"/>
      <c r="R843" s="213">
        <f>+G843</f>
        <v>265</v>
      </c>
    </row>
    <row r="844" spans="1:28" ht="13.35" customHeight="1" outlineLevel="1" x14ac:dyDescent="0.25">
      <c r="A844" s="316">
        <v>42173</v>
      </c>
      <c r="B844" s="294">
        <v>12</v>
      </c>
      <c r="C844" t="s">
        <v>853</v>
      </c>
      <c r="E844" t="s">
        <v>852</v>
      </c>
      <c r="F844" t="s">
        <v>854</v>
      </c>
      <c r="G844" s="294">
        <v>12</v>
      </c>
      <c r="H844" s="295">
        <v>39358.99</v>
      </c>
      <c r="I844" s="211" t="s">
        <v>1837</v>
      </c>
      <c r="J844" s="212"/>
      <c r="K844" s="231"/>
      <c r="L844" s="249"/>
      <c r="M844" s="249"/>
      <c r="N844" s="249"/>
      <c r="Q844" s="213">
        <f>G844</f>
        <v>12</v>
      </c>
    </row>
    <row r="845" spans="1:28" ht="13.35" customHeight="1" outlineLevel="1" x14ac:dyDescent="0.25">
      <c r="A845" s="316">
        <v>42173</v>
      </c>
      <c r="B845" s="294">
        <v>1.5</v>
      </c>
      <c r="C845" t="s">
        <v>1838</v>
      </c>
      <c r="E845" t="s">
        <v>1839</v>
      </c>
      <c r="F845" t="s">
        <v>1428</v>
      </c>
      <c r="G845" s="294">
        <v>1.5</v>
      </c>
      <c r="H845" s="295">
        <v>39360.49</v>
      </c>
      <c r="I845" s="211" t="s">
        <v>1837</v>
      </c>
      <c r="J845" s="212"/>
      <c r="K845" s="231"/>
      <c r="L845" s="249"/>
      <c r="M845" s="249"/>
      <c r="N845" s="249"/>
      <c r="Q845" s="213">
        <f t="shared" ref="Q845:Q902" si="64">G845</f>
        <v>1.5</v>
      </c>
    </row>
    <row r="846" spans="1:28" ht="13.35" customHeight="1" outlineLevel="1" x14ac:dyDescent="0.25">
      <c r="A846" s="316">
        <v>42173</v>
      </c>
      <c r="B846" s="294">
        <v>1.5</v>
      </c>
      <c r="C846" t="s">
        <v>1840</v>
      </c>
      <c r="E846" t="s">
        <v>1841</v>
      </c>
      <c r="F846" t="s">
        <v>1842</v>
      </c>
      <c r="G846" s="294">
        <v>1.5</v>
      </c>
      <c r="H846" s="295">
        <v>39361.99</v>
      </c>
      <c r="I846" s="211" t="s">
        <v>1837</v>
      </c>
      <c r="J846" s="212"/>
      <c r="K846" s="231"/>
      <c r="L846" s="249"/>
      <c r="M846" s="249"/>
      <c r="N846" s="249"/>
      <c r="Q846" s="213">
        <f t="shared" si="64"/>
        <v>1.5</v>
      </c>
    </row>
    <row r="847" spans="1:28" ht="13.35" customHeight="1" outlineLevel="1" x14ac:dyDescent="0.25">
      <c r="A847" s="316">
        <v>42173</v>
      </c>
      <c r="B847" s="294">
        <v>3</v>
      </c>
      <c r="C847" t="s">
        <v>782</v>
      </c>
      <c r="D847" t="s">
        <v>1843</v>
      </c>
      <c r="E847" t="s">
        <v>1844</v>
      </c>
      <c r="F847" t="s">
        <v>1845</v>
      </c>
      <c r="G847" s="294">
        <v>3</v>
      </c>
      <c r="H847" s="295">
        <v>39364.99</v>
      </c>
      <c r="I847" s="211" t="s">
        <v>1837</v>
      </c>
      <c r="J847" s="212"/>
      <c r="K847" s="231"/>
      <c r="L847" s="249"/>
      <c r="M847" s="249"/>
      <c r="N847" s="249"/>
      <c r="Q847" s="213">
        <f t="shared" si="64"/>
        <v>3</v>
      </c>
    </row>
    <row r="848" spans="1:28" ht="13.35" customHeight="1" outlineLevel="1" x14ac:dyDescent="0.25">
      <c r="A848" s="316">
        <v>42173</v>
      </c>
      <c r="B848" s="294">
        <v>1.5</v>
      </c>
      <c r="C848" t="s">
        <v>1846</v>
      </c>
      <c r="E848" t="s">
        <v>1847</v>
      </c>
      <c r="F848" t="s">
        <v>1848</v>
      </c>
      <c r="G848" s="294">
        <v>1.5</v>
      </c>
      <c r="H848" s="295">
        <v>39366.49</v>
      </c>
      <c r="I848" s="211" t="s">
        <v>1837</v>
      </c>
      <c r="J848" s="212"/>
      <c r="K848" s="231"/>
      <c r="L848" s="249"/>
      <c r="M848" s="249"/>
      <c r="N848" s="249"/>
      <c r="Q848" s="213">
        <f t="shared" si="64"/>
        <v>1.5</v>
      </c>
    </row>
    <row r="849" spans="1:28" ht="13.35" customHeight="1" outlineLevel="1" x14ac:dyDescent="0.25">
      <c r="A849" s="316">
        <v>42174</v>
      </c>
      <c r="B849" s="294">
        <v>3</v>
      </c>
      <c r="C849" t="s">
        <v>1434</v>
      </c>
      <c r="D849" t="s">
        <v>995</v>
      </c>
      <c r="E849" t="s">
        <v>1843</v>
      </c>
      <c r="F849" t="s">
        <v>1400</v>
      </c>
      <c r="G849" s="294">
        <v>3</v>
      </c>
      <c r="H849" s="295">
        <v>39369.49</v>
      </c>
      <c r="I849" s="211" t="s">
        <v>1837</v>
      </c>
      <c r="J849" s="212"/>
      <c r="K849" s="231"/>
      <c r="L849" s="249"/>
      <c r="M849" s="249"/>
      <c r="N849" s="249"/>
      <c r="Q849" s="213">
        <f t="shared" si="64"/>
        <v>3</v>
      </c>
    </row>
    <row r="850" spans="1:28" ht="13.35" customHeight="1" outlineLevel="1" x14ac:dyDescent="0.25">
      <c r="A850" s="316">
        <v>42174</v>
      </c>
      <c r="B850" s="294">
        <v>1.5</v>
      </c>
      <c r="C850" t="s">
        <v>809</v>
      </c>
      <c r="D850" t="s">
        <v>1849</v>
      </c>
      <c r="E850" t="s">
        <v>1840</v>
      </c>
      <c r="F850" t="s">
        <v>811</v>
      </c>
      <c r="G850" s="294">
        <v>1.5</v>
      </c>
      <c r="H850" s="295">
        <v>39370.99</v>
      </c>
      <c r="I850" s="211" t="s">
        <v>1837</v>
      </c>
      <c r="J850" s="212"/>
      <c r="K850" s="231"/>
      <c r="L850" s="249"/>
      <c r="M850" s="249"/>
      <c r="N850" s="249"/>
      <c r="Q850" s="213">
        <f t="shared" si="64"/>
        <v>1.5</v>
      </c>
    </row>
    <row r="851" spans="1:28" s="213" customFormat="1" ht="13.35" customHeight="1" outlineLevel="1" x14ac:dyDescent="0.25">
      <c r="A851" s="316">
        <v>42174</v>
      </c>
      <c r="B851" s="294">
        <v>3</v>
      </c>
      <c r="C851" t="s">
        <v>1850</v>
      </c>
      <c r="D851" t="s">
        <v>1851</v>
      </c>
      <c r="E851" t="s">
        <v>1852</v>
      </c>
      <c r="F851" t="s">
        <v>1853</v>
      </c>
      <c r="G851" s="294">
        <v>3</v>
      </c>
      <c r="H851" s="295">
        <v>39373.99</v>
      </c>
      <c r="I851" s="211" t="s">
        <v>1837</v>
      </c>
      <c r="J851" s="212"/>
      <c r="K851" s="231"/>
      <c r="L851" s="249"/>
      <c r="M851" s="249"/>
      <c r="N851" s="249"/>
      <c r="Q851" s="213">
        <f t="shared" si="64"/>
        <v>3</v>
      </c>
      <c r="Z851"/>
      <c r="AA851"/>
      <c r="AB851"/>
    </row>
    <row r="852" spans="1:28" s="213" customFormat="1" ht="13.35" customHeight="1" outlineLevel="1" x14ac:dyDescent="0.25">
      <c r="A852" s="316">
        <v>42174</v>
      </c>
      <c r="B852" s="294">
        <v>1.5</v>
      </c>
      <c r="C852" t="s">
        <v>1854</v>
      </c>
      <c r="D852" t="s">
        <v>1494</v>
      </c>
      <c r="E852" t="s">
        <v>1855</v>
      </c>
      <c r="F852" t="s">
        <v>1853</v>
      </c>
      <c r="G852" s="294">
        <v>1.5</v>
      </c>
      <c r="H852" s="295">
        <v>39375.49</v>
      </c>
      <c r="I852" s="211" t="s">
        <v>1837</v>
      </c>
      <c r="J852" s="212"/>
      <c r="K852" s="231"/>
      <c r="L852" s="249"/>
      <c r="M852" s="249"/>
      <c r="N852" s="249"/>
      <c r="Q852" s="213">
        <f t="shared" si="64"/>
        <v>1.5</v>
      </c>
      <c r="Z852"/>
      <c r="AA852"/>
      <c r="AB852"/>
    </row>
    <row r="853" spans="1:28" s="213" customFormat="1" ht="13.35" customHeight="1" outlineLevel="1" x14ac:dyDescent="0.25">
      <c r="A853" s="316">
        <v>42174</v>
      </c>
      <c r="B853" s="294">
        <v>1.5</v>
      </c>
      <c r="C853" t="s">
        <v>1856</v>
      </c>
      <c r="D853" t="s">
        <v>1494</v>
      </c>
      <c r="E853" t="s">
        <v>1857</v>
      </c>
      <c r="F853" t="s">
        <v>1590</v>
      </c>
      <c r="G853" s="294">
        <v>1.5</v>
      </c>
      <c r="H853" s="295">
        <v>39376.99</v>
      </c>
      <c r="I853" s="211" t="s">
        <v>1837</v>
      </c>
      <c r="J853" s="212"/>
      <c r="K853" s="231"/>
      <c r="L853" s="249"/>
      <c r="M853" s="249"/>
      <c r="N853" s="249"/>
      <c r="Q853" s="213">
        <f t="shared" si="64"/>
        <v>1.5</v>
      </c>
      <c r="Z853"/>
      <c r="AA853"/>
      <c r="AB853"/>
    </row>
    <row r="854" spans="1:28" s="213" customFormat="1" ht="13.35" customHeight="1" outlineLevel="1" x14ac:dyDescent="0.25">
      <c r="A854" s="316">
        <v>42174</v>
      </c>
      <c r="B854" s="294">
        <v>3</v>
      </c>
      <c r="C854" t="s">
        <v>1858</v>
      </c>
      <c r="D854" t="s">
        <v>1859</v>
      </c>
      <c r="E854" t="s">
        <v>1860</v>
      </c>
      <c r="F854" t="s">
        <v>1861</v>
      </c>
      <c r="G854" s="294">
        <v>3</v>
      </c>
      <c r="H854" s="295">
        <v>39379.99</v>
      </c>
      <c r="I854" s="211" t="s">
        <v>1837</v>
      </c>
      <c r="J854" s="212"/>
      <c r="K854" s="231"/>
      <c r="L854" s="249"/>
      <c r="M854" s="249"/>
      <c r="N854" s="249"/>
      <c r="Q854" s="213">
        <f t="shared" si="64"/>
        <v>3</v>
      </c>
      <c r="Z854"/>
      <c r="AA854"/>
      <c r="AB854"/>
    </row>
    <row r="855" spans="1:28" s="213" customFormat="1" ht="13.35" customHeight="1" outlineLevel="1" x14ac:dyDescent="0.25">
      <c r="A855" s="316">
        <v>42177</v>
      </c>
      <c r="B855" s="294">
        <v>3</v>
      </c>
      <c r="C855" t="s">
        <v>1862</v>
      </c>
      <c r="D855" t="s">
        <v>1091</v>
      </c>
      <c r="E855" t="s">
        <v>1863</v>
      </c>
      <c r="F855" t="s">
        <v>1719</v>
      </c>
      <c r="G855" s="294">
        <v>3</v>
      </c>
      <c r="H855" s="295">
        <v>39382.99</v>
      </c>
      <c r="I855" s="211" t="s">
        <v>1837</v>
      </c>
      <c r="J855" s="212"/>
      <c r="K855" s="231"/>
      <c r="L855" s="249"/>
      <c r="M855" s="249"/>
      <c r="N855" s="249"/>
      <c r="Q855" s="213">
        <f t="shared" si="64"/>
        <v>3</v>
      </c>
      <c r="Z855"/>
      <c r="AA855"/>
      <c r="AB855"/>
    </row>
    <row r="856" spans="1:28" s="213" customFormat="1" ht="13.35" customHeight="1" outlineLevel="1" x14ac:dyDescent="0.25">
      <c r="A856" s="316">
        <v>42177</v>
      </c>
      <c r="B856" s="294">
        <v>3</v>
      </c>
      <c r="C856" t="s">
        <v>1864</v>
      </c>
      <c r="D856" t="s">
        <v>1865</v>
      </c>
      <c r="E856"/>
      <c r="F856" t="s">
        <v>1866</v>
      </c>
      <c r="G856" s="294">
        <v>3</v>
      </c>
      <c r="H856" s="295">
        <v>39385.99</v>
      </c>
      <c r="I856" s="211" t="s">
        <v>1837</v>
      </c>
      <c r="J856" s="212"/>
      <c r="K856" s="231"/>
      <c r="L856" s="249"/>
      <c r="M856" s="249"/>
      <c r="N856" s="249"/>
      <c r="Q856" s="213">
        <f t="shared" si="64"/>
        <v>3</v>
      </c>
      <c r="Z856"/>
      <c r="AA856"/>
      <c r="AB856"/>
    </row>
    <row r="857" spans="1:28" s="213" customFormat="1" ht="13.35" customHeight="1" outlineLevel="1" x14ac:dyDescent="0.25">
      <c r="A857" s="316">
        <v>42177</v>
      </c>
      <c r="B857" s="294">
        <v>4.5</v>
      </c>
      <c r="C857" t="s">
        <v>1867</v>
      </c>
      <c r="D857" t="s">
        <v>1868</v>
      </c>
      <c r="E857" t="s">
        <v>1438</v>
      </c>
      <c r="F857" t="s">
        <v>1083</v>
      </c>
      <c r="G857" s="294">
        <v>4.5</v>
      </c>
      <c r="H857" s="295">
        <v>39390.49</v>
      </c>
      <c r="I857" s="211" t="s">
        <v>1837</v>
      </c>
      <c r="J857" s="212"/>
      <c r="K857" s="231"/>
      <c r="L857" s="249"/>
      <c r="M857" s="249"/>
      <c r="N857" s="249"/>
      <c r="Q857" s="213">
        <f t="shared" si="64"/>
        <v>4.5</v>
      </c>
      <c r="Z857"/>
      <c r="AA857"/>
      <c r="AB857"/>
    </row>
    <row r="858" spans="1:28" s="213" customFormat="1" ht="13.35" customHeight="1" outlineLevel="1" x14ac:dyDescent="0.25">
      <c r="A858" s="316">
        <v>42177</v>
      </c>
      <c r="B858" s="294">
        <v>1.5</v>
      </c>
      <c r="C858" t="s">
        <v>1869</v>
      </c>
      <c r="D858" t="s">
        <v>1870</v>
      </c>
      <c r="E858" t="s">
        <v>1871</v>
      </c>
      <c r="F858" t="s">
        <v>1397</v>
      </c>
      <c r="G858" s="294">
        <v>1.5</v>
      </c>
      <c r="H858" s="295">
        <v>39391.99</v>
      </c>
      <c r="I858" s="211" t="s">
        <v>1837</v>
      </c>
      <c r="J858" s="212"/>
      <c r="K858" s="231"/>
      <c r="L858" s="249"/>
      <c r="M858" s="249"/>
      <c r="N858" s="249"/>
      <c r="Q858" s="213">
        <f t="shared" si="64"/>
        <v>1.5</v>
      </c>
      <c r="Z858"/>
      <c r="AA858"/>
      <c r="AB858"/>
    </row>
    <row r="859" spans="1:28" s="213" customFormat="1" ht="13.35" customHeight="1" outlineLevel="1" x14ac:dyDescent="0.25">
      <c r="A859" s="316">
        <v>42177</v>
      </c>
      <c r="B859" s="294">
        <v>1.5</v>
      </c>
      <c r="C859" t="s">
        <v>1872</v>
      </c>
      <c r="D859" t="s">
        <v>1873</v>
      </c>
      <c r="E859" t="s">
        <v>1874</v>
      </c>
      <c r="F859" t="s">
        <v>1875</v>
      </c>
      <c r="G859" s="294">
        <v>1.5</v>
      </c>
      <c r="H859" s="295">
        <v>39393.49</v>
      </c>
      <c r="I859" s="211" t="s">
        <v>1837</v>
      </c>
      <c r="J859" s="212"/>
      <c r="K859" s="231"/>
      <c r="L859" s="249"/>
      <c r="M859" s="249"/>
      <c r="N859" s="249"/>
      <c r="Q859" s="213">
        <f t="shared" si="64"/>
        <v>1.5</v>
      </c>
      <c r="Z859"/>
      <c r="AA859"/>
      <c r="AB859"/>
    </row>
    <row r="860" spans="1:28" s="213" customFormat="1" ht="13.35" customHeight="1" outlineLevel="1" x14ac:dyDescent="0.25">
      <c r="A860" s="316">
        <v>42177</v>
      </c>
      <c r="B860" s="294">
        <v>1.5</v>
      </c>
      <c r="C860" t="s">
        <v>1876</v>
      </c>
      <c r="D860" t="s">
        <v>1877</v>
      </c>
      <c r="E860" t="s">
        <v>1878</v>
      </c>
      <c r="F860" t="s">
        <v>1875</v>
      </c>
      <c r="G860" s="294">
        <v>1.5</v>
      </c>
      <c r="H860" s="295">
        <v>39394.99</v>
      </c>
      <c r="I860" s="211" t="s">
        <v>1837</v>
      </c>
      <c r="J860" s="212"/>
      <c r="K860" s="231"/>
      <c r="L860" s="249"/>
      <c r="M860" s="249"/>
      <c r="N860" s="249"/>
      <c r="Q860" s="213">
        <f t="shared" si="64"/>
        <v>1.5</v>
      </c>
      <c r="Z860"/>
      <c r="AA860"/>
      <c r="AB860"/>
    </row>
    <row r="861" spans="1:28" s="213" customFormat="1" ht="13.35" customHeight="1" outlineLevel="1" x14ac:dyDescent="0.25">
      <c r="A861" s="316">
        <v>42177</v>
      </c>
      <c r="B861" s="294">
        <v>1.5</v>
      </c>
      <c r="C861" t="s">
        <v>826</v>
      </c>
      <c r="D861" t="s">
        <v>1879</v>
      </c>
      <c r="E861" t="s">
        <v>1880</v>
      </c>
      <c r="F861" t="s">
        <v>828</v>
      </c>
      <c r="G861" s="294">
        <v>1.5</v>
      </c>
      <c r="H861" s="295">
        <v>39396.49</v>
      </c>
      <c r="I861" s="211" t="s">
        <v>1837</v>
      </c>
      <c r="J861" s="212"/>
      <c r="K861" s="231"/>
      <c r="L861" s="249"/>
      <c r="M861" s="249"/>
      <c r="N861" s="249"/>
      <c r="Q861" s="213">
        <f t="shared" si="64"/>
        <v>1.5</v>
      </c>
      <c r="Z861"/>
      <c r="AA861"/>
      <c r="AB861"/>
    </row>
    <row r="862" spans="1:28" s="213" customFormat="1" ht="13.35" customHeight="1" outlineLevel="1" x14ac:dyDescent="0.25">
      <c r="A862" s="316">
        <v>42177</v>
      </c>
      <c r="B862" s="294">
        <v>1.5</v>
      </c>
      <c r="C862" t="s">
        <v>1881</v>
      </c>
      <c r="D862" t="s">
        <v>1882</v>
      </c>
      <c r="E862" t="s">
        <v>1883</v>
      </c>
      <c r="F862" t="s">
        <v>1884</v>
      </c>
      <c r="G862" s="294">
        <v>1.5</v>
      </c>
      <c r="H862" s="295">
        <v>39397.99</v>
      </c>
      <c r="I862" s="211" t="s">
        <v>1837</v>
      </c>
      <c r="J862" s="212"/>
      <c r="K862" s="231"/>
      <c r="L862" s="249"/>
      <c r="M862" s="249"/>
      <c r="N862" s="249"/>
      <c r="Q862" s="213">
        <f t="shared" si="64"/>
        <v>1.5</v>
      </c>
      <c r="Z862"/>
      <c r="AA862"/>
      <c r="AB862"/>
    </row>
    <row r="863" spans="1:28" s="213" customFormat="1" ht="13.35" customHeight="1" outlineLevel="1" x14ac:dyDescent="0.25">
      <c r="A863" s="316">
        <v>42177</v>
      </c>
      <c r="B863" s="294">
        <v>1.5</v>
      </c>
      <c r="C863" t="s">
        <v>1881</v>
      </c>
      <c r="D863" t="s">
        <v>1882</v>
      </c>
      <c r="E863" t="s">
        <v>1885</v>
      </c>
      <c r="F863" t="s">
        <v>1884</v>
      </c>
      <c r="G863" s="294">
        <v>1.5</v>
      </c>
      <c r="H863" s="295">
        <v>39399.49</v>
      </c>
      <c r="I863" s="211" t="s">
        <v>1837</v>
      </c>
      <c r="J863" s="212"/>
      <c r="K863" s="231"/>
      <c r="L863" s="249"/>
      <c r="M863" s="249"/>
      <c r="N863" s="249"/>
      <c r="Q863" s="213">
        <f t="shared" si="64"/>
        <v>1.5</v>
      </c>
      <c r="Z863"/>
      <c r="AA863"/>
      <c r="AB863"/>
    </row>
    <row r="864" spans="1:28" s="213" customFormat="1" ht="13.35" customHeight="1" outlineLevel="1" x14ac:dyDescent="0.25">
      <c r="A864" s="316">
        <v>42177</v>
      </c>
      <c r="B864" s="294">
        <v>1.5</v>
      </c>
      <c r="C864" t="s">
        <v>1881</v>
      </c>
      <c r="D864" t="s">
        <v>1882</v>
      </c>
      <c r="E864" t="s">
        <v>1886</v>
      </c>
      <c r="F864" t="s">
        <v>1884</v>
      </c>
      <c r="G864" s="294">
        <v>1.5</v>
      </c>
      <c r="H864" s="295">
        <v>39400.99</v>
      </c>
      <c r="I864" s="211" t="s">
        <v>1837</v>
      </c>
      <c r="J864" s="212"/>
      <c r="K864" s="231"/>
      <c r="L864" s="249"/>
      <c r="M864" s="249"/>
      <c r="N864" s="249"/>
      <c r="Q864" s="213">
        <f t="shared" si="64"/>
        <v>1.5</v>
      </c>
      <c r="Z864"/>
      <c r="AA864"/>
      <c r="AB864"/>
    </row>
    <row r="865" spans="1:28" s="213" customFormat="1" ht="13.35" customHeight="1" outlineLevel="1" x14ac:dyDescent="0.25">
      <c r="A865" s="316">
        <v>42177</v>
      </c>
      <c r="B865" s="294">
        <v>9</v>
      </c>
      <c r="C865" t="s">
        <v>1887</v>
      </c>
      <c r="D865"/>
      <c r="E865" t="s">
        <v>1888</v>
      </c>
      <c r="F865" t="s">
        <v>1230</v>
      </c>
      <c r="G865" s="294">
        <v>9</v>
      </c>
      <c r="H865" s="295">
        <v>39409.99</v>
      </c>
      <c r="I865" s="211" t="s">
        <v>1837</v>
      </c>
      <c r="J865" s="212"/>
      <c r="K865" s="231"/>
      <c r="L865" s="249"/>
      <c r="M865" s="249"/>
      <c r="N865" s="249"/>
      <c r="Q865" s="213">
        <f t="shared" si="64"/>
        <v>9</v>
      </c>
      <c r="Z865"/>
      <c r="AA865"/>
      <c r="AB865"/>
    </row>
    <row r="866" spans="1:28" s="213" customFormat="1" ht="13.35" customHeight="1" outlineLevel="1" x14ac:dyDescent="0.25">
      <c r="A866" s="316">
        <v>42177</v>
      </c>
      <c r="B866" s="294">
        <v>3</v>
      </c>
      <c r="C866"/>
      <c r="D866" t="s">
        <v>1519</v>
      </c>
      <c r="E866" t="s">
        <v>1889</v>
      </c>
      <c r="F866" t="s">
        <v>1520</v>
      </c>
      <c r="G866" s="294">
        <v>3</v>
      </c>
      <c r="H866" s="295">
        <v>39412.99</v>
      </c>
      <c r="I866" s="211" t="s">
        <v>1837</v>
      </c>
      <c r="J866" s="212"/>
      <c r="K866" s="231"/>
      <c r="L866" s="249"/>
      <c r="M866" s="249"/>
      <c r="N866" s="249"/>
      <c r="Q866" s="213">
        <f t="shared" si="64"/>
        <v>3</v>
      </c>
      <c r="Z866"/>
      <c r="AA866"/>
      <c r="AB866"/>
    </row>
    <row r="867" spans="1:28" s="213" customFormat="1" ht="13.35" customHeight="1" outlineLevel="1" x14ac:dyDescent="0.25">
      <c r="A867" s="316">
        <v>42178</v>
      </c>
      <c r="B867" s="294">
        <v>3</v>
      </c>
      <c r="C867"/>
      <c r="D867" t="s">
        <v>1840</v>
      </c>
      <c r="E867" t="s">
        <v>1890</v>
      </c>
      <c r="F867" t="s">
        <v>1142</v>
      </c>
      <c r="G867" s="294">
        <v>3</v>
      </c>
      <c r="H867" s="295">
        <v>39415.99</v>
      </c>
      <c r="I867" s="211" t="s">
        <v>1837</v>
      </c>
      <c r="J867" s="212"/>
      <c r="K867" s="231"/>
      <c r="L867" s="249"/>
      <c r="M867" s="249"/>
      <c r="N867" s="249"/>
      <c r="Q867" s="213">
        <f t="shared" si="64"/>
        <v>3</v>
      </c>
      <c r="Z867"/>
      <c r="AA867"/>
      <c r="AB867"/>
    </row>
    <row r="868" spans="1:28" s="213" customFormat="1" ht="13.35" customHeight="1" outlineLevel="1" x14ac:dyDescent="0.25">
      <c r="A868" s="316">
        <v>42178</v>
      </c>
      <c r="B868" s="294">
        <v>3</v>
      </c>
      <c r="C868"/>
      <c r="D868" t="s">
        <v>1840</v>
      </c>
      <c r="E868" t="s">
        <v>1891</v>
      </c>
      <c r="F868" t="s">
        <v>1142</v>
      </c>
      <c r="G868" s="294">
        <v>3</v>
      </c>
      <c r="H868" s="295">
        <v>39418.99</v>
      </c>
      <c r="I868" s="211" t="s">
        <v>1837</v>
      </c>
      <c r="J868" s="212"/>
      <c r="K868" s="231"/>
      <c r="L868" s="249"/>
      <c r="M868" s="249"/>
      <c r="N868" s="249"/>
      <c r="Q868" s="213">
        <f t="shared" si="64"/>
        <v>3</v>
      </c>
      <c r="Z868"/>
      <c r="AA868"/>
      <c r="AB868"/>
    </row>
    <row r="869" spans="1:28" s="213" customFormat="1" ht="13.35" customHeight="1" outlineLevel="1" x14ac:dyDescent="0.25">
      <c r="A869" s="316">
        <v>42178</v>
      </c>
      <c r="B869" s="294">
        <v>3</v>
      </c>
      <c r="C869" t="s">
        <v>1892</v>
      </c>
      <c r="D869" t="s">
        <v>1893</v>
      </c>
      <c r="E869" t="s">
        <v>1869</v>
      </c>
      <c r="F869" t="s">
        <v>1710</v>
      </c>
      <c r="G869" s="294">
        <v>3</v>
      </c>
      <c r="H869" s="295">
        <v>39421.99</v>
      </c>
      <c r="I869" s="211" t="s">
        <v>1837</v>
      </c>
      <c r="J869" s="212"/>
      <c r="K869" s="231"/>
      <c r="L869" s="249"/>
      <c r="M869" s="249"/>
      <c r="N869" s="249"/>
      <c r="Q869" s="213">
        <f t="shared" si="64"/>
        <v>3</v>
      </c>
      <c r="Z869"/>
      <c r="AA869"/>
      <c r="AB869"/>
    </row>
    <row r="870" spans="1:28" s="213" customFormat="1" ht="13.35" customHeight="1" outlineLevel="1" x14ac:dyDescent="0.25">
      <c r="A870" s="316">
        <v>42178</v>
      </c>
      <c r="B870" s="294">
        <v>1.5</v>
      </c>
      <c r="C870" t="s">
        <v>1894</v>
      </c>
      <c r="D870" t="s">
        <v>1895</v>
      </c>
      <c r="E870" t="s">
        <v>1869</v>
      </c>
      <c r="F870" t="s">
        <v>1710</v>
      </c>
      <c r="G870" s="294">
        <v>1.5</v>
      </c>
      <c r="H870" s="295">
        <v>39423.49</v>
      </c>
      <c r="I870" s="211" t="s">
        <v>1837</v>
      </c>
      <c r="J870" s="212"/>
      <c r="K870" s="231"/>
      <c r="L870" s="249"/>
      <c r="M870" s="249"/>
      <c r="N870" s="249"/>
      <c r="Q870" s="213">
        <f t="shared" si="64"/>
        <v>1.5</v>
      </c>
      <c r="Z870"/>
      <c r="AA870"/>
      <c r="AB870"/>
    </row>
    <row r="871" spans="1:28" s="213" customFormat="1" ht="13.35" customHeight="1" outlineLevel="1" x14ac:dyDescent="0.25">
      <c r="A871" s="316">
        <v>42178</v>
      </c>
      <c r="B871" s="294">
        <v>3</v>
      </c>
      <c r="C871" t="s">
        <v>1896</v>
      </c>
      <c r="D871" t="s">
        <v>1897</v>
      </c>
      <c r="E871" t="s">
        <v>1752</v>
      </c>
      <c r="F871" t="s">
        <v>1753</v>
      </c>
      <c r="G871" s="294">
        <v>3</v>
      </c>
      <c r="H871" s="295">
        <v>39426.49</v>
      </c>
      <c r="I871" s="211" t="s">
        <v>1837</v>
      </c>
      <c r="J871" s="212"/>
      <c r="K871" s="231"/>
      <c r="L871" s="249"/>
      <c r="M871" s="249"/>
      <c r="N871" s="249"/>
      <c r="Q871" s="213">
        <f t="shared" si="64"/>
        <v>3</v>
      </c>
      <c r="Z871"/>
      <c r="AA871"/>
      <c r="AB871"/>
    </row>
    <row r="872" spans="1:28" s="213" customFormat="1" ht="13.35" customHeight="1" outlineLevel="1" x14ac:dyDescent="0.25">
      <c r="A872" s="316">
        <v>42178</v>
      </c>
      <c r="B872" s="294">
        <v>1.5</v>
      </c>
      <c r="C872" t="s">
        <v>1840</v>
      </c>
      <c r="D872" t="s">
        <v>1898</v>
      </c>
      <c r="E872" t="s">
        <v>1899</v>
      </c>
      <c r="F872" t="s">
        <v>1900</v>
      </c>
      <c r="G872" s="294">
        <v>1.5</v>
      </c>
      <c r="H872" s="295">
        <v>39427.99</v>
      </c>
      <c r="I872" s="211" t="s">
        <v>1837</v>
      </c>
      <c r="J872" s="212"/>
      <c r="K872" s="231"/>
      <c r="L872" s="249"/>
      <c r="M872" s="249"/>
      <c r="N872" s="249"/>
      <c r="Q872" s="213">
        <f t="shared" si="64"/>
        <v>1.5</v>
      </c>
      <c r="Z872"/>
      <c r="AA872"/>
      <c r="AB872"/>
    </row>
    <row r="873" spans="1:28" s="213" customFormat="1" ht="13.35" customHeight="1" outlineLevel="1" x14ac:dyDescent="0.25">
      <c r="A873" s="316">
        <v>42178</v>
      </c>
      <c r="B873" s="294">
        <v>6</v>
      </c>
      <c r="C873" t="s">
        <v>1901</v>
      </c>
      <c r="D873" t="s">
        <v>1902</v>
      </c>
      <c r="E873" t="s">
        <v>1903</v>
      </c>
      <c r="F873" t="s">
        <v>1904</v>
      </c>
      <c r="G873" s="294">
        <v>6</v>
      </c>
      <c r="H873" s="295">
        <v>39433.99</v>
      </c>
      <c r="I873" s="211" t="s">
        <v>1837</v>
      </c>
      <c r="J873" s="212"/>
      <c r="K873" s="231"/>
      <c r="L873" s="249"/>
      <c r="M873" s="249"/>
      <c r="N873" s="249"/>
      <c r="Q873" s="213">
        <f t="shared" si="64"/>
        <v>6</v>
      </c>
      <c r="Z873"/>
      <c r="AA873"/>
      <c r="AB873"/>
    </row>
    <row r="874" spans="1:28" s="213" customFormat="1" ht="13.35" customHeight="1" outlineLevel="1" x14ac:dyDescent="0.25">
      <c r="A874" s="316">
        <v>42178</v>
      </c>
      <c r="B874" s="294">
        <v>3</v>
      </c>
      <c r="C874" t="s">
        <v>1905</v>
      </c>
      <c r="D874" t="s">
        <v>1867</v>
      </c>
      <c r="E874" t="s">
        <v>1906</v>
      </c>
      <c r="F874" t="s">
        <v>1105</v>
      </c>
      <c r="G874" s="294">
        <v>3</v>
      </c>
      <c r="H874" s="295">
        <v>39436.99</v>
      </c>
      <c r="I874" s="211" t="s">
        <v>1837</v>
      </c>
      <c r="J874" s="212"/>
      <c r="K874" s="231"/>
      <c r="L874" s="249"/>
      <c r="M874" s="249"/>
      <c r="N874" s="249"/>
      <c r="Q874" s="213">
        <f t="shared" si="64"/>
        <v>3</v>
      </c>
      <c r="Z874"/>
      <c r="AA874"/>
      <c r="AB874"/>
    </row>
    <row r="875" spans="1:28" s="213" customFormat="1" ht="13.35" customHeight="1" outlineLevel="1" x14ac:dyDescent="0.25">
      <c r="A875" s="316">
        <v>42179</v>
      </c>
      <c r="B875" s="294">
        <v>6</v>
      </c>
      <c r="C875" t="s">
        <v>1907</v>
      </c>
      <c r="D875" t="s">
        <v>1908</v>
      </c>
      <c r="E875" t="s">
        <v>1843</v>
      </c>
      <c r="F875" t="s">
        <v>1048</v>
      </c>
      <c r="G875" s="294">
        <v>6</v>
      </c>
      <c r="H875" s="295">
        <v>39442.99</v>
      </c>
      <c r="I875" s="211" t="s">
        <v>1837</v>
      </c>
      <c r="J875" s="212"/>
      <c r="K875" s="231"/>
      <c r="L875" s="249"/>
      <c r="M875" s="249"/>
      <c r="N875" s="249"/>
      <c r="Q875" s="213">
        <f t="shared" si="64"/>
        <v>6</v>
      </c>
      <c r="Z875"/>
      <c r="AA875"/>
      <c r="AB875"/>
    </row>
    <row r="876" spans="1:28" s="213" customFormat="1" ht="13.35" customHeight="1" outlineLevel="1" x14ac:dyDescent="0.25">
      <c r="A876" s="316">
        <v>42179</v>
      </c>
      <c r="B876" s="294">
        <v>4.5</v>
      </c>
      <c r="C876" t="s">
        <v>1020</v>
      </c>
      <c r="D876" t="s">
        <v>1021</v>
      </c>
      <c r="E876" t="s">
        <v>1909</v>
      </c>
      <c r="F876" t="s">
        <v>1022</v>
      </c>
      <c r="G876" s="294">
        <v>4.5</v>
      </c>
      <c r="H876" s="295">
        <v>39447.49</v>
      </c>
      <c r="I876" s="211" t="s">
        <v>1837</v>
      </c>
      <c r="J876" s="212"/>
      <c r="K876" s="231"/>
      <c r="L876" s="249"/>
      <c r="M876" s="249"/>
      <c r="N876" s="249"/>
      <c r="Q876" s="213">
        <f t="shared" si="64"/>
        <v>4.5</v>
      </c>
      <c r="Z876"/>
      <c r="AA876"/>
      <c r="AB876"/>
    </row>
    <row r="877" spans="1:28" s="213" customFormat="1" ht="13.35" customHeight="1" outlineLevel="1" x14ac:dyDescent="0.25">
      <c r="A877" s="316">
        <v>42179</v>
      </c>
      <c r="B877" s="294">
        <v>60</v>
      </c>
      <c r="C877" t="s">
        <v>757</v>
      </c>
      <c r="D877" t="s">
        <v>599</v>
      </c>
      <c r="E877"/>
      <c r="F877" t="s">
        <v>1795</v>
      </c>
      <c r="G877" s="294">
        <v>60</v>
      </c>
      <c r="H877" s="295">
        <v>39507.49</v>
      </c>
      <c r="I877" s="211"/>
      <c r="J877" s="212"/>
      <c r="K877" s="231"/>
      <c r="L877" s="249">
        <v>60</v>
      </c>
      <c r="M877" s="249"/>
      <c r="N877" s="249"/>
      <c r="Z877"/>
      <c r="AA877"/>
      <c r="AB877"/>
    </row>
    <row r="878" spans="1:28" s="213" customFormat="1" ht="13.35" customHeight="1" outlineLevel="1" x14ac:dyDescent="0.25">
      <c r="A878" s="316">
        <v>42179</v>
      </c>
      <c r="B878" s="294">
        <v>4.5</v>
      </c>
      <c r="C878" t="s">
        <v>1023</v>
      </c>
      <c r="D878" t="s">
        <v>1024</v>
      </c>
      <c r="E878" t="s">
        <v>1910</v>
      </c>
      <c r="F878" t="s">
        <v>1025</v>
      </c>
      <c r="G878" s="294">
        <v>4.5</v>
      </c>
      <c r="H878" s="295">
        <v>39511.99</v>
      </c>
      <c r="I878" s="211" t="s">
        <v>1837</v>
      </c>
      <c r="J878" s="212"/>
      <c r="K878" s="231"/>
      <c r="L878" s="249"/>
      <c r="M878" s="249"/>
      <c r="N878" s="249"/>
      <c r="Q878" s="213">
        <f t="shared" si="64"/>
        <v>4.5</v>
      </c>
      <c r="Z878"/>
      <c r="AA878"/>
      <c r="AB878"/>
    </row>
    <row r="879" spans="1:28" s="213" customFormat="1" ht="13.35" customHeight="1" outlineLevel="1" x14ac:dyDescent="0.25">
      <c r="A879" s="316">
        <v>42179</v>
      </c>
      <c r="B879" s="294">
        <v>3</v>
      </c>
      <c r="C879" t="s">
        <v>1911</v>
      </c>
      <c r="D879" t="s">
        <v>1912</v>
      </c>
      <c r="E879" t="s">
        <v>1913</v>
      </c>
      <c r="F879" t="s">
        <v>1353</v>
      </c>
      <c r="G879" s="294">
        <v>3</v>
      </c>
      <c r="H879" s="295">
        <v>39514.99</v>
      </c>
      <c r="I879" s="211" t="s">
        <v>1837</v>
      </c>
      <c r="J879" s="212"/>
      <c r="K879" s="231"/>
      <c r="L879" s="249"/>
      <c r="M879" s="249"/>
      <c r="N879" s="249"/>
      <c r="Q879" s="213">
        <f t="shared" si="64"/>
        <v>3</v>
      </c>
      <c r="Z879"/>
      <c r="AA879"/>
      <c r="AB879"/>
    </row>
    <row r="880" spans="1:28" s="213" customFormat="1" ht="13.35" customHeight="1" outlineLevel="1" x14ac:dyDescent="0.25">
      <c r="A880" s="316">
        <v>42179</v>
      </c>
      <c r="B880" s="294">
        <v>6</v>
      </c>
      <c r="C880" t="s">
        <v>1914</v>
      </c>
      <c r="D880" t="s">
        <v>1915</v>
      </c>
      <c r="E880" t="s">
        <v>1916</v>
      </c>
      <c r="F880" t="s">
        <v>1917</v>
      </c>
      <c r="G880" s="294">
        <v>6</v>
      </c>
      <c r="H880" s="295">
        <v>39520.99</v>
      </c>
      <c r="I880" s="211" t="s">
        <v>1837</v>
      </c>
      <c r="J880" s="212"/>
      <c r="K880" s="231"/>
      <c r="L880" s="249"/>
      <c r="M880" s="249"/>
      <c r="N880" s="249"/>
      <c r="Q880" s="213">
        <f t="shared" si="64"/>
        <v>6</v>
      </c>
      <c r="Z880"/>
      <c r="AA880"/>
      <c r="AB880"/>
    </row>
    <row r="881" spans="1:28" s="213" customFormat="1" ht="13.35" customHeight="1" outlineLevel="1" x14ac:dyDescent="0.25">
      <c r="A881" s="316">
        <v>42179</v>
      </c>
      <c r="B881" s="294">
        <v>1.5</v>
      </c>
      <c r="C881" t="s">
        <v>1918</v>
      </c>
      <c r="D881" t="s">
        <v>1919</v>
      </c>
      <c r="E881" t="s">
        <v>1920</v>
      </c>
      <c r="F881" t="s">
        <v>1921</v>
      </c>
      <c r="G881" s="294">
        <v>1.5</v>
      </c>
      <c r="H881" s="295">
        <v>39522.49</v>
      </c>
      <c r="I881" s="211" t="s">
        <v>1837</v>
      </c>
      <c r="J881" s="212"/>
      <c r="K881" s="231"/>
      <c r="L881" s="249"/>
      <c r="M881" s="249"/>
      <c r="N881" s="249"/>
      <c r="Q881" s="213">
        <f t="shared" si="64"/>
        <v>1.5</v>
      </c>
      <c r="Z881"/>
      <c r="AA881"/>
      <c r="AB881"/>
    </row>
    <row r="882" spans="1:28" s="213" customFormat="1" ht="13.35" customHeight="1" outlineLevel="1" x14ac:dyDescent="0.25">
      <c r="A882" s="316">
        <v>42179</v>
      </c>
      <c r="B882" s="294">
        <v>1.5</v>
      </c>
      <c r="C882" t="s">
        <v>1922</v>
      </c>
      <c r="D882" t="s">
        <v>1840</v>
      </c>
      <c r="E882" t="s">
        <v>1923</v>
      </c>
      <c r="F882" t="s">
        <v>1924</v>
      </c>
      <c r="G882" s="294">
        <v>1.5</v>
      </c>
      <c r="H882" s="295">
        <v>39523.99</v>
      </c>
      <c r="I882" s="211" t="s">
        <v>1837</v>
      </c>
      <c r="J882" s="212"/>
      <c r="K882" s="231"/>
      <c r="L882" s="249"/>
      <c r="M882" s="249"/>
      <c r="N882" s="249"/>
      <c r="Q882" s="213">
        <f t="shared" si="64"/>
        <v>1.5</v>
      </c>
      <c r="Z882"/>
      <c r="AA882"/>
      <c r="AB882"/>
    </row>
    <row r="883" spans="1:28" s="213" customFormat="1" ht="13.35" customHeight="1" outlineLevel="1" x14ac:dyDescent="0.25">
      <c r="A883" s="316">
        <v>42179</v>
      </c>
      <c r="B883" s="294">
        <v>7.5</v>
      </c>
      <c r="C883" t="s">
        <v>1925</v>
      </c>
      <c r="D883" t="s">
        <v>1926</v>
      </c>
      <c r="E883" t="s">
        <v>1927</v>
      </c>
      <c r="F883" t="s">
        <v>1928</v>
      </c>
      <c r="G883" s="294">
        <v>7.5</v>
      </c>
      <c r="H883" s="295">
        <v>39531.49</v>
      </c>
      <c r="I883" s="211" t="s">
        <v>1837</v>
      </c>
      <c r="J883" s="212"/>
      <c r="K883" s="231"/>
      <c r="L883" s="249"/>
      <c r="M883" s="249"/>
      <c r="N883" s="249"/>
      <c r="Q883" s="213">
        <f t="shared" si="64"/>
        <v>7.5</v>
      </c>
      <c r="Z883"/>
      <c r="AA883"/>
      <c r="AB883"/>
    </row>
    <row r="884" spans="1:28" s="213" customFormat="1" ht="13.35" customHeight="1" outlineLevel="1" x14ac:dyDescent="0.25">
      <c r="A884" s="316">
        <v>42179</v>
      </c>
      <c r="B884" s="294">
        <v>3</v>
      </c>
      <c r="C884" t="s">
        <v>906</v>
      </c>
      <c r="D884" t="s">
        <v>1929</v>
      </c>
      <c r="E884" t="s">
        <v>1930</v>
      </c>
      <c r="F884" t="s">
        <v>908</v>
      </c>
      <c r="G884" s="294">
        <v>3</v>
      </c>
      <c r="H884" s="295">
        <v>39534.49</v>
      </c>
      <c r="I884" s="211" t="s">
        <v>1837</v>
      </c>
      <c r="J884" s="212"/>
      <c r="K884" s="231"/>
      <c r="L884" s="249"/>
      <c r="M884" s="249"/>
      <c r="N884" s="249"/>
      <c r="Q884" s="213">
        <f t="shared" si="64"/>
        <v>3</v>
      </c>
      <c r="Z884"/>
      <c r="AA884"/>
      <c r="AB884"/>
    </row>
    <row r="885" spans="1:28" s="213" customFormat="1" ht="13.35" customHeight="1" outlineLevel="1" x14ac:dyDescent="0.25">
      <c r="A885" s="316">
        <v>42179</v>
      </c>
      <c r="B885" s="294">
        <v>3</v>
      </c>
      <c r="C885" t="s">
        <v>1931</v>
      </c>
      <c r="D885" t="s">
        <v>1932</v>
      </c>
      <c r="E885" t="s">
        <v>1869</v>
      </c>
      <c r="F885" t="s">
        <v>1933</v>
      </c>
      <c r="G885" s="294">
        <v>3</v>
      </c>
      <c r="H885" s="295">
        <v>39537.49</v>
      </c>
      <c r="I885" s="211" t="s">
        <v>1837</v>
      </c>
      <c r="J885" s="212"/>
      <c r="K885" s="231"/>
      <c r="L885" s="249"/>
      <c r="M885" s="249"/>
      <c r="N885" s="249"/>
      <c r="Q885" s="213">
        <f t="shared" si="64"/>
        <v>3</v>
      </c>
      <c r="Z885"/>
      <c r="AA885"/>
      <c r="AB885"/>
    </row>
    <row r="886" spans="1:28" s="213" customFormat="1" ht="13.35" customHeight="1" outlineLevel="1" x14ac:dyDescent="0.25">
      <c r="A886" s="316">
        <v>42179</v>
      </c>
      <c r="B886" s="294">
        <v>3</v>
      </c>
      <c r="C886" t="s">
        <v>1421</v>
      </c>
      <c r="D886" t="s">
        <v>1934</v>
      </c>
      <c r="E886" t="s">
        <v>1935</v>
      </c>
      <c r="F886" t="s">
        <v>1423</v>
      </c>
      <c r="G886" s="294">
        <v>3</v>
      </c>
      <c r="H886" s="295">
        <v>39540.49</v>
      </c>
      <c r="I886" s="211" t="s">
        <v>1837</v>
      </c>
      <c r="J886" s="212"/>
      <c r="K886" s="231"/>
      <c r="L886" s="249"/>
      <c r="M886" s="249"/>
      <c r="N886" s="249"/>
      <c r="Q886" s="213">
        <f t="shared" si="64"/>
        <v>3</v>
      </c>
      <c r="Z886"/>
      <c r="AA886"/>
      <c r="AB886"/>
    </row>
    <row r="887" spans="1:28" s="213" customFormat="1" ht="13.35" customHeight="1" outlineLevel="1" x14ac:dyDescent="0.25">
      <c r="A887" s="316">
        <v>42180</v>
      </c>
      <c r="B887" s="294">
        <v>4.5</v>
      </c>
      <c r="C887" t="s">
        <v>1936</v>
      </c>
      <c r="D887" t="s">
        <v>1937</v>
      </c>
      <c r="E887" t="s">
        <v>1938</v>
      </c>
      <c r="F887" t="s">
        <v>1507</v>
      </c>
      <c r="G887" s="294">
        <v>4.5</v>
      </c>
      <c r="H887" s="295">
        <v>39544.99</v>
      </c>
      <c r="I887" s="211" t="s">
        <v>1837</v>
      </c>
      <c r="J887" s="212"/>
      <c r="K887" s="231"/>
      <c r="L887" s="249"/>
      <c r="M887" s="249"/>
      <c r="N887" s="249"/>
      <c r="Q887" s="213">
        <f t="shared" si="64"/>
        <v>4.5</v>
      </c>
      <c r="Z887"/>
      <c r="AA887"/>
      <c r="AB887"/>
    </row>
    <row r="888" spans="1:28" s="213" customFormat="1" ht="13.35" customHeight="1" outlineLevel="1" x14ac:dyDescent="0.25">
      <c r="A888" s="316">
        <v>42180</v>
      </c>
      <c r="B888" s="294">
        <v>1.5</v>
      </c>
      <c r="C888" t="s">
        <v>1939</v>
      </c>
      <c r="D888" t="s">
        <v>1940</v>
      </c>
      <c r="E888" t="s">
        <v>1941</v>
      </c>
      <c r="F888" t="s">
        <v>1058</v>
      </c>
      <c r="G888" s="294">
        <v>1.5</v>
      </c>
      <c r="H888" s="295">
        <v>39546.49</v>
      </c>
      <c r="I888" s="211" t="s">
        <v>1837</v>
      </c>
      <c r="J888" s="212"/>
      <c r="K888" s="231"/>
      <c r="L888" s="249"/>
      <c r="M888" s="249"/>
      <c r="N888" s="249"/>
      <c r="Q888" s="213">
        <f t="shared" si="64"/>
        <v>1.5</v>
      </c>
      <c r="Z888"/>
      <c r="AA888"/>
      <c r="AB888"/>
    </row>
    <row r="889" spans="1:28" s="213" customFormat="1" ht="13.35" customHeight="1" outlineLevel="1" x14ac:dyDescent="0.25">
      <c r="A889" s="316">
        <v>42180</v>
      </c>
      <c r="B889" s="294">
        <v>6</v>
      </c>
      <c r="C889" t="s">
        <v>1333</v>
      </c>
      <c r="D889" t="s">
        <v>1942</v>
      </c>
      <c r="E889" t="s">
        <v>1943</v>
      </c>
      <c r="F889" t="s">
        <v>1336</v>
      </c>
      <c r="G889" s="294">
        <v>6</v>
      </c>
      <c r="H889" s="295">
        <v>39552.49</v>
      </c>
      <c r="I889" s="211" t="s">
        <v>1837</v>
      </c>
      <c r="J889" s="212"/>
      <c r="K889" s="231"/>
      <c r="L889" s="249"/>
      <c r="M889" s="249"/>
      <c r="N889" s="249"/>
      <c r="Q889" s="213">
        <f t="shared" si="64"/>
        <v>6</v>
      </c>
      <c r="Z889"/>
      <c r="AA889"/>
      <c r="AB889"/>
    </row>
    <row r="890" spans="1:28" s="213" customFormat="1" ht="13.35" customHeight="1" outlineLevel="1" x14ac:dyDescent="0.25">
      <c r="A890" s="316">
        <v>42180</v>
      </c>
      <c r="B890" s="294">
        <v>3</v>
      </c>
      <c r="C890" t="s">
        <v>1944</v>
      </c>
      <c r="D890" t="s">
        <v>1867</v>
      </c>
      <c r="E890" t="s">
        <v>1945</v>
      </c>
      <c r="F890" t="s">
        <v>1118</v>
      </c>
      <c r="G890" s="294">
        <v>3</v>
      </c>
      <c r="H890" s="295">
        <v>39555.49</v>
      </c>
      <c r="I890" s="211" t="s">
        <v>1837</v>
      </c>
      <c r="J890" s="212"/>
      <c r="K890" s="231"/>
      <c r="L890" s="249"/>
      <c r="M890" s="249"/>
      <c r="N890" s="249"/>
      <c r="Q890" s="213">
        <f t="shared" si="64"/>
        <v>3</v>
      </c>
      <c r="Z890"/>
      <c r="AA890"/>
      <c r="AB890"/>
    </row>
    <row r="891" spans="1:28" s="213" customFormat="1" ht="13.35" customHeight="1" outlineLevel="1" x14ac:dyDescent="0.25">
      <c r="A891" s="316">
        <v>42180</v>
      </c>
      <c r="B891" s="294">
        <v>1.5</v>
      </c>
      <c r="C891" t="s">
        <v>1946</v>
      </c>
      <c r="D891" t="s">
        <v>1947</v>
      </c>
      <c r="E891" t="s">
        <v>1948</v>
      </c>
      <c r="F891" t="s">
        <v>1949</v>
      </c>
      <c r="G891" s="294">
        <v>1.5</v>
      </c>
      <c r="H891" s="295">
        <v>39556.99</v>
      </c>
      <c r="I891" s="211" t="s">
        <v>1837</v>
      </c>
      <c r="J891" s="212"/>
      <c r="K891" s="231"/>
      <c r="L891" s="249"/>
      <c r="M891" s="249"/>
      <c r="N891" s="249"/>
      <c r="Q891" s="213">
        <f t="shared" si="64"/>
        <v>1.5</v>
      </c>
      <c r="Z891"/>
      <c r="AA891"/>
      <c r="AB891"/>
    </row>
    <row r="892" spans="1:28" s="213" customFormat="1" ht="13.35" customHeight="1" outlineLevel="1" x14ac:dyDescent="0.25">
      <c r="A892" s="316">
        <v>42180</v>
      </c>
      <c r="B892" s="294">
        <v>1.5</v>
      </c>
      <c r="C892" t="s">
        <v>1950</v>
      </c>
      <c r="D892" t="s">
        <v>810</v>
      </c>
      <c r="E892" t="s">
        <v>1912</v>
      </c>
      <c r="F892" t="s">
        <v>1110</v>
      </c>
      <c r="G892" s="294">
        <v>1.5</v>
      </c>
      <c r="H892" s="295">
        <v>39558.49</v>
      </c>
      <c r="I892" s="211" t="s">
        <v>1837</v>
      </c>
      <c r="J892" s="212"/>
      <c r="K892" s="231"/>
      <c r="L892" s="249"/>
      <c r="M892" s="249"/>
      <c r="N892" s="249"/>
      <c r="Q892" s="213">
        <f t="shared" si="64"/>
        <v>1.5</v>
      </c>
      <c r="Z892"/>
      <c r="AA892"/>
      <c r="AB892"/>
    </row>
    <row r="893" spans="1:28" s="213" customFormat="1" ht="13.35" customHeight="1" outlineLevel="1" x14ac:dyDescent="0.25">
      <c r="A893" s="316">
        <v>42180</v>
      </c>
      <c r="B893" s="294">
        <v>1.5</v>
      </c>
      <c r="C893" t="s">
        <v>1951</v>
      </c>
      <c r="D893" t="s">
        <v>1952</v>
      </c>
      <c r="E893" t="s">
        <v>1912</v>
      </c>
      <c r="F893" t="s">
        <v>1110</v>
      </c>
      <c r="G893" s="294">
        <v>1.5</v>
      </c>
      <c r="H893" s="295">
        <v>39559.99</v>
      </c>
      <c r="I893" s="211" t="s">
        <v>1837</v>
      </c>
      <c r="J893" s="212"/>
      <c r="K893" s="231"/>
      <c r="L893" s="249"/>
      <c r="M893" s="249"/>
      <c r="N893" s="249"/>
      <c r="Q893" s="213">
        <f t="shared" si="64"/>
        <v>1.5</v>
      </c>
      <c r="Z893"/>
      <c r="AA893"/>
      <c r="AB893"/>
    </row>
    <row r="894" spans="1:28" s="213" customFormat="1" ht="13.35" customHeight="1" outlineLevel="1" x14ac:dyDescent="0.25">
      <c r="A894" s="316">
        <v>42180</v>
      </c>
      <c r="B894" s="294">
        <v>1.5</v>
      </c>
      <c r="C894" t="s">
        <v>1518</v>
      </c>
      <c r="D894">
        <v>28</v>
      </c>
      <c r="E894" t="s">
        <v>1953</v>
      </c>
      <c r="F894" t="s">
        <v>1467</v>
      </c>
      <c r="G894" s="294">
        <v>1.5</v>
      </c>
      <c r="H894" s="295">
        <v>39561.49</v>
      </c>
      <c r="I894" s="211" t="s">
        <v>1837</v>
      </c>
      <c r="J894" s="212"/>
      <c r="K894" s="231"/>
      <c r="L894" s="249"/>
      <c r="M894" s="249"/>
      <c r="N894" s="249"/>
      <c r="Q894" s="213">
        <f t="shared" si="64"/>
        <v>1.5</v>
      </c>
      <c r="Z894"/>
      <c r="AA894"/>
      <c r="AB894"/>
    </row>
    <row r="895" spans="1:28" s="213" customFormat="1" ht="13.35" customHeight="1" outlineLevel="1" x14ac:dyDescent="0.25">
      <c r="A895" s="316">
        <v>42180</v>
      </c>
      <c r="B895" s="294">
        <v>5</v>
      </c>
      <c r="C895" t="s">
        <v>1316</v>
      </c>
      <c r="D895" t="s">
        <v>1317</v>
      </c>
      <c r="E895" t="s">
        <v>1838</v>
      </c>
      <c r="F895" t="s">
        <v>1319</v>
      </c>
      <c r="G895" s="294">
        <v>5</v>
      </c>
      <c r="H895" s="295">
        <v>39566.49</v>
      </c>
      <c r="I895" s="211" t="s">
        <v>1837</v>
      </c>
      <c r="J895" s="212"/>
      <c r="K895" s="231"/>
      <c r="L895" s="249"/>
      <c r="M895" s="249"/>
      <c r="N895" s="249"/>
      <c r="Q895" s="213">
        <f t="shared" si="64"/>
        <v>5</v>
      </c>
      <c r="Z895"/>
      <c r="AA895"/>
      <c r="AB895"/>
    </row>
    <row r="896" spans="1:28" s="213" customFormat="1" ht="13.35" customHeight="1" outlineLevel="1" x14ac:dyDescent="0.25">
      <c r="A896" s="316">
        <v>42181</v>
      </c>
      <c r="B896" s="294">
        <v>3</v>
      </c>
      <c r="C896" t="s">
        <v>1954</v>
      </c>
      <c r="D896" t="s">
        <v>1955</v>
      </c>
      <c r="E896"/>
      <c r="F896" t="s">
        <v>1956</v>
      </c>
      <c r="G896" s="294">
        <v>3</v>
      </c>
      <c r="H896" s="295">
        <v>39569.49</v>
      </c>
      <c r="I896" s="211" t="s">
        <v>1837</v>
      </c>
      <c r="J896" s="212"/>
      <c r="K896" s="231"/>
      <c r="L896" s="249"/>
      <c r="M896" s="249"/>
      <c r="N896" s="249"/>
      <c r="Q896" s="213">
        <f t="shared" si="64"/>
        <v>3</v>
      </c>
      <c r="Z896"/>
      <c r="AA896"/>
      <c r="AB896"/>
    </row>
    <row r="897" spans="1:28" s="213" customFormat="1" ht="13.35" customHeight="1" outlineLevel="1" x14ac:dyDescent="0.25">
      <c r="A897" s="316">
        <v>42181</v>
      </c>
      <c r="B897" s="294">
        <v>6</v>
      </c>
      <c r="C897" t="s">
        <v>803</v>
      </c>
      <c r="D897" t="s">
        <v>1957</v>
      </c>
      <c r="E897" t="s">
        <v>1958</v>
      </c>
      <c r="F897" t="s">
        <v>806</v>
      </c>
      <c r="G897" s="294">
        <v>6</v>
      </c>
      <c r="H897" s="295">
        <v>39575.49</v>
      </c>
      <c r="I897" s="211" t="s">
        <v>1837</v>
      </c>
      <c r="J897" s="212"/>
      <c r="K897" s="231"/>
      <c r="L897" s="249"/>
      <c r="M897" s="249"/>
      <c r="N897" s="249"/>
      <c r="Q897" s="213">
        <f t="shared" si="64"/>
        <v>6</v>
      </c>
      <c r="Z897"/>
      <c r="AA897"/>
      <c r="AB897"/>
    </row>
    <row r="898" spans="1:28" s="213" customFormat="1" ht="13.35" customHeight="1" outlineLevel="1" x14ac:dyDescent="0.25">
      <c r="A898" s="316">
        <v>42184</v>
      </c>
      <c r="B898" s="294">
        <v>6</v>
      </c>
      <c r="C898" t="s">
        <v>1959</v>
      </c>
      <c r="D898" t="s">
        <v>1960</v>
      </c>
      <c r="E898" t="s">
        <v>1961</v>
      </c>
      <c r="F898" t="s">
        <v>1303</v>
      </c>
      <c r="G898" s="294">
        <v>6</v>
      </c>
      <c r="H898" s="295">
        <v>39581.49</v>
      </c>
      <c r="I898" s="211" t="s">
        <v>1837</v>
      </c>
      <c r="J898" s="212"/>
      <c r="K898" s="231"/>
      <c r="L898" s="249"/>
      <c r="M898" s="249"/>
      <c r="N898" s="249"/>
      <c r="Q898" s="213">
        <f t="shared" si="64"/>
        <v>6</v>
      </c>
      <c r="Z898"/>
      <c r="AA898"/>
      <c r="AB898"/>
    </row>
    <row r="899" spans="1:28" s="213" customFormat="1" ht="12.75" customHeight="1" outlineLevel="1" x14ac:dyDescent="0.25">
      <c r="A899" s="316">
        <v>42184</v>
      </c>
      <c r="B899" s="294">
        <v>3</v>
      </c>
      <c r="C899" t="s">
        <v>1962</v>
      </c>
      <c r="D899" t="s">
        <v>1843</v>
      </c>
      <c r="E899" t="s">
        <v>1963</v>
      </c>
      <c r="F899" t="s">
        <v>1964</v>
      </c>
      <c r="G899" s="294">
        <v>3</v>
      </c>
      <c r="H899" s="295">
        <v>39584.49</v>
      </c>
      <c r="I899" s="211" t="s">
        <v>1837</v>
      </c>
      <c r="J899" s="212"/>
      <c r="K899" s="231"/>
      <c r="L899" s="249"/>
      <c r="M899" s="249"/>
      <c r="N899" s="249"/>
      <c r="Q899" s="213">
        <f t="shared" si="64"/>
        <v>3</v>
      </c>
      <c r="Z899"/>
      <c r="AA899"/>
      <c r="AB899"/>
    </row>
    <row r="900" spans="1:28" s="213" customFormat="1" ht="13.35" customHeight="1" outlineLevel="1" x14ac:dyDescent="0.25">
      <c r="A900" s="316">
        <v>42184</v>
      </c>
      <c r="B900" s="294">
        <v>3</v>
      </c>
      <c r="C900" t="s">
        <v>1965</v>
      </c>
      <c r="D900"/>
      <c r="E900" t="s">
        <v>1966</v>
      </c>
      <c r="F900" t="s">
        <v>1967</v>
      </c>
      <c r="G900" s="294">
        <v>3</v>
      </c>
      <c r="H900" s="295">
        <v>39587.49</v>
      </c>
      <c r="I900" s="211" t="s">
        <v>1837</v>
      </c>
      <c r="J900" s="212"/>
      <c r="K900" s="231"/>
      <c r="L900" s="249"/>
      <c r="M900" s="249"/>
      <c r="N900" s="249"/>
      <c r="Q900" s="213">
        <f t="shared" si="64"/>
        <v>3</v>
      </c>
      <c r="Z900"/>
      <c r="AA900"/>
      <c r="AB900"/>
    </row>
    <row r="901" spans="1:28" s="213" customFormat="1" ht="13.35" customHeight="1" outlineLevel="1" x14ac:dyDescent="0.25">
      <c r="A901" s="316">
        <v>42185</v>
      </c>
      <c r="B901" s="294">
        <v>377.9</v>
      </c>
      <c r="C901" t="s">
        <v>1968</v>
      </c>
      <c r="D901"/>
      <c r="E901" t="s">
        <v>1969</v>
      </c>
      <c r="F901" t="s">
        <v>769</v>
      </c>
      <c r="G901" s="294">
        <v>377.9</v>
      </c>
      <c r="H901" s="295">
        <v>39965.39</v>
      </c>
      <c r="I901" s="211" t="s">
        <v>1837</v>
      </c>
      <c r="J901" s="212"/>
      <c r="K901" s="231"/>
      <c r="L901" s="249"/>
      <c r="M901" s="249"/>
      <c r="N901" s="249"/>
      <c r="Q901" s="213">
        <f t="shared" si="64"/>
        <v>377.9</v>
      </c>
      <c r="Z901"/>
      <c r="AA901"/>
      <c r="AB901"/>
    </row>
    <row r="902" spans="1:28" s="213" customFormat="1" ht="12.75" customHeight="1" outlineLevel="1" x14ac:dyDescent="0.25">
      <c r="A902" s="316">
        <v>42185</v>
      </c>
      <c r="B902" s="294">
        <v>602.20000000000005</v>
      </c>
      <c r="C902" t="s">
        <v>1970</v>
      </c>
      <c r="D902"/>
      <c r="E902" t="s">
        <v>1971</v>
      </c>
      <c r="F902" t="s">
        <v>769</v>
      </c>
      <c r="G902" s="294">
        <v>602.20000000000005</v>
      </c>
      <c r="H902" s="295">
        <v>40567.589999999997</v>
      </c>
      <c r="I902" s="211" t="s">
        <v>1837</v>
      </c>
      <c r="J902" s="212"/>
      <c r="K902" s="231"/>
      <c r="L902" s="249"/>
      <c r="M902" s="249"/>
      <c r="N902" s="249"/>
      <c r="Q902" s="213">
        <f t="shared" si="64"/>
        <v>602.20000000000005</v>
      </c>
      <c r="Z902"/>
      <c r="AA902"/>
      <c r="AB902"/>
    </row>
    <row r="903" spans="1:28" s="213" customFormat="1" ht="12.75" customHeight="1" outlineLevel="1" x14ac:dyDescent="0.25">
      <c r="A903" s="316">
        <v>42206</v>
      </c>
      <c r="B903" s="294">
        <v>10</v>
      </c>
      <c r="C903" t="s">
        <v>1421</v>
      </c>
      <c r="D903" s="315" t="s">
        <v>447</v>
      </c>
      <c r="E903" t="s">
        <v>1422</v>
      </c>
      <c r="F903" t="s">
        <v>1423</v>
      </c>
      <c r="G903" s="294">
        <v>10</v>
      </c>
      <c r="H903" s="295">
        <v>40577.589999999997</v>
      </c>
      <c r="I903" s="211"/>
      <c r="J903" s="212"/>
      <c r="K903" s="231"/>
      <c r="L903" s="249"/>
      <c r="M903" s="249"/>
      <c r="N903" s="249"/>
      <c r="Z903"/>
      <c r="AA903"/>
      <c r="AB903"/>
    </row>
    <row r="904" spans="1:28" s="213" customFormat="1" ht="12.75" customHeight="1" outlineLevel="1" x14ac:dyDescent="0.25">
      <c r="A904" s="316">
        <v>42222</v>
      </c>
      <c r="B904" s="294">
        <v>65</v>
      </c>
      <c r="C904" t="s">
        <v>757</v>
      </c>
      <c r="D904" t="s">
        <v>599</v>
      </c>
      <c r="E904"/>
      <c r="F904" t="s">
        <v>1795</v>
      </c>
      <c r="G904" s="294">
        <v>65</v>
      </c>
      <c r="H904" s="295">
        <v>40642.589999999997</v>
      </c>
      <c r="I904" s="211"/>
      <c r="J904" s="212"/>
      <c r="K904" s="231"/>
      <c r="L904" s="249">
        <v>65</v>
      </c>
      <c r="M904" s="249"/>
      <c r="N904" s="249"/>
      <c r="Z904"/>
      <c r="AA904"/>
      <c r="AB904"/>
    </row>
    <row r="905" spans="1:28" s="213" customFormat="1" ht="12.75" customHeight="1" outlineLevel="1" x14ac:dyDescent="0.25">
      <c r="A905" s="316">
        <v>42222</v>
      </c>
      <c r="B905" s="294">
        <v>10</v>
      </c>
      <c r="C905"/>
      <c r="D905"/>
      <c r="E905" t="s">
        <v>1972</v>
      </c>
      <c r="F905" t="s">
        <v>457</v>
      </c>
      <c r="G905" s="294">
        <v>10</v>
      </c>
      <c r="H905" s="295">
        <v>40652.589999999997</v>
      </c>
      <c r="I905" s="211"/>
      <c r="J905" s="212"/>
      <c r="K905" s="231"/>
      <c r="L905" s="249"/>
      <c r="M905" s="249">
        <v>10</v>
      </c>
      <c r="N905" s="249"/>
      <c r="Z905"/>
      <c r="AA905"/>
      <c r="AB905"/>
    </row>
    <row r="906" spans="1:28" s="213" customFormat="1" ht="12.75" customHeight="1" outlineLevel="1" x14ac:dyDescent="0.25">
      <c r="A906" s="316">
        <v>42222</v>
      </c>
      <c r="B906" s="294">
        <v>600.25</v>
      </c>
      <c r="C906"/>
      <c r="D906"/>
      <c r="E906" t="s">
        <v>1973</v>
      </c>
      <c r="F906" t="s">
        <v>457</v>
      </c>
      <c r="G906" s="294">
        <v>600.25</v>
      </c>
      <c r="H906" s="295">
        <v>41252.839999999997</v>
      </c>
      <c r="I906" s="211"/>
      <c r="J906" s="212"/>
      <c r="K906" s="231"/>
      <c r="L906" s="249">
        <v>600.25</v>
      </c>
      <c r="M906" s="249"/>
      <c r="N906" s="249"/>
      <c r="Z906"/>
      <c r="AA906"/>
      <c r="AB906"/>
    </row>
    <row r="907" spans="1:28" s="213" customFormat="1" ht="12.75" customHeight="1" outlineLevel="1" x14ac:dyDescent="0.25">
      <c r="A907" s="316">
        <v>42228</v>
      </c>
      <c r="B907" s="294">
        <v>-268.56</v>
      </c>
      <c r="C907"/>
      <c r="D907"/>
      <c r="E907">
        <v>810044</v>
      </c>
      <c r="F907"/>
      <c r="G907" s="294">
        <v>-268.56</v>
      </c>
      <c r="H907" s="295">
        <v>40984.28</v>
      </c>
      <c r="I907" s="211" t="s">
        <v>1974</v>
      </c>
      <c r="J907" s="212"/>
      <c r="K907" s="231"/>
      <c r="L907" s="249"/>
      <c r="M907" s="249"/>
      <c r="N907" s="249"/>
      <c r="Q907" s="380">
        <f>+G907</f>
        <v>-268.56</v>
      </c>
      <c r="Z907"/>
      <c r="AA907"/>
      <c r="AB907"/>
    </row>
    <row r="908" spans="1:28" s="213" customFormat="1" ht="12.75" customHeight="1" outlineLevel="1" x14ac:dyDescent="0.25">
      <c r="A908" s="316">
        <v>42241</v>
      </c>
      <c r="B908" s="294">
        <v>-720</v>
      </c>
      <c r="C908"/>
      <c r="D908"/>
      <c r="E908">
        <v>810046</v>
      </c>
      <c r="F908"/>
      <c r="G908" s="294">
        <v>-720</v>
      </c>
      <c r="H908" s="295">
        <v>40264.28</v>
      </c>
      <c r="I908" s="211" t="s">
        <v>1975</v>
      </c>
      <c r="J908" s="212"/>
      <c r="K908" s="231"/>
      <c r="L908" s="249">
        <f>+G908</f>
        <v>-720</v>
      </c>
      <c r="M908" s="249"/>
      <c r="N908" s="249"/>
      <c r="Z908"/>
      <c r="AA908"/>
      <c r="AB908"/>
    </row>
    <row r="909" spans="1:28" s="213" customFormat="1" ht="12.75" customHeight="1" outlineLevel="1" x14ac:dyDescent="0.25">
      <c r="A909" s="316">
        <v>42243</v>
      </c>
      <c r="B909" s="294">
        <v>-1759.8</v>
      </c>
      <c r="C909"/>
      <c r="D909"/>
      <c r="E909">
        <v>810045</v>
      </c>
      <c r="F909"/>
      <c r="G909" s="294">
        <v>-1759.8</v>
      </c>
      <c r="H909" s="295">
        <v>38504.480000000003</v>
      </c>
      <c r="I909" s="211" t="s">
        <v>1976</v>
      </c>
      <c r="J909" s="212"/>
      <c r="K909" s="231">
        <v>-1574.62</v>
      </c>
      <c r="L909" s="249"/>
      <c r="M909" s="249"/>
      <c r="N909" s="379">
        <v>-109.93</v>
      </c>
      <c r="Q909" s="380">
        <v>-40.97</v>
      </c>
      <c r="X909" s="213">
        <v>-34.28</v>
      </c>
      <c r="Z909"/>
      <c r="AA909"/>
      <c r="AB909"/>
    </row>
    <row r="910" spans="1:28" s="213" customFormat="1" ht="12.75" customHeight="1" outlineLevel="1" x14ac:dyDescent="0.25">
      <c r="A910" s="316">
        <v>42244</v>
      </c>
      <c r="B910" s="294">
        <v>-49.5</v>
      </c>
      <c r="C910"/>
      <c r="D910"/>
      <c r="E910">
        <v>810047</v>
      </c>
      <c r="F910"/>
      <c r="G910" s="294">
        <v>-49.5</v>
      </c>
      <c r="H910" s="295">
        <v>38454.980000000003</v>
      </c>
      <c r="I910" s="211" t="s">
        <v>1977</v>
      </c>
      <c r="J910" s="212"/>
      <c r="K910" s="231"/>
      <c r="L910" s="249"/>
      <c r="M910" s="249"/>
      <c r="N910" s="249"/>
      <c r="S910" s="213">
        <f>+G910</f>
        <v>-49.5</v>
      </c>
      <c r="Z910"/>
      <c r="AA910"/>
      <c r="AB910"/>
    </row>
    <row r="911" spans="1:28" s="213" customFormat="1" ht="12.75" customHeight="1" outlineLevel="1" x14ac:dyDescent="0.25">
      <c r="A911" s="316">
        <v>42256</v>
      </c>
      <c r="B911" s="294">
        <v>3317</v>
      </c>
      <c r="C911" t="s">
        <v>1978</v>
      </c>
      <c r="D911" t="s">
        <v>1979</v>
      </c>
      <c r="E911" t="s">
        <v>1980</v>
      </c>
      <c r="F911" t="s">
        <v>1981</v>
      </c>
      <c r="G911" s="294">
        <v>3317</v>
      </c>
      <c r="H911" s="295">
        <v>41771.980000000003</v>
      </c>
      <c r="I911" s="211" t="s">
        <v>1975</v>
      </c>
      <c r="J911" s="212"/>
      <c r="K911" s="231"/>
      <c r="L911" s="249">
        <f>+G911</f>
        <v>3317</v>
      </c>
      <c r="M911" s="249"/>
      <c r="N911" s="249"/>
      <c r="Z911"/>
      <c r="AA911"/>
      <c r="AB911"/>
    </row>
    <row r="912" spans="1:28" s="213" customFormat="1" ht="12.75" customHeight="1" outlineLevel="1" x14ac:dyDescent="0.25">
      <c r="A912" s="316">
        <v>42262</v>
      </c>
      <c r="B912" s="294">
        <v>-265</v>
      </c>
      <c r="C912" t="s">
        <v>599</v>
      </c>
      <c r="D912" t="s">
        <v>1982</v>
      </c>
      <c r="E912" t="s">
        <v>1983</v>
      </c>
      <c r="F912" t="s">
        <v>1984</v>
      </c>
      <c r="G912" s="294">
        <v>-265</v>
      </c>
      <c r="H912" s="295">
        <v>41506.980000000003</v>
      </c>
      <c r="I912" s="211"/>
      <c r="J912" s="212"/>
      <c r="K912" s="231"/>
      <c r="L912" s="249"/>
      <c r="M912" s="249"/>
      <c r="N912" s="249"/>
      <c r="R912" s="213">
        <v>-265</v>
      </c>
      <c r="Z912"/>
      <c r="AA912"/>
      <c r="AB912"/>
    </row>
    <row r="913" spans="1:28" s="213" customFormat="1" ht="12.75" customHeight="1" outlineLevel="1" x14ac:dyDescent="0.25">
      <c r="A913" s="316">
        <v>42262</v>
      </c>
      <c r="B913" s="294">
        <v>-5000</v>
      </c>
      <c r="C913" t="s">
        <v>733</v>
      </c>
      <c r="D913" t="s">
        <v>1985</v>
      </c>
      <c r="E913"/>
      <c r="F913" t="s">
        <v>1986</v>
      </c>
      <c r="G913" s="294">
        <v>-5000</v>
      </c>
      <c r="H913" s="295">
        <v>36506.980000000003</v>
      </c>
      <c r="I913" s="211" t="s">
        <v>1987</v>
      </c>
      <c r="J913" s="212"/>
      <c r="K913" s="231"/>
      <c r="L913" s="249"/>
      <c r="M913" s="249"/>
      <c r="N913" s="249"/>
      <c r="W913" s="213">
        <v>-5000</v>
      </c>
      <c r="Z913"/>
      <c r="AA913"/>
      <c r="AB913"/>
    </row>
    <row r="914" spans="1:28" s="213" customFormat="1" ht="12.75" customHeight="1" outlineLevel="1" x14ac:dyDescent="0.25">
      <c r="A914" s="316">
        <v>42269</v>
      </c>
      <c r="B914" s="294">
        <v>-17.97</v>
      </c>
      <c r="C914" t="s">
        <v>1988</v>
      </c>
      <c r="D914" t="s">
        <v>1989</v>
      </c>
      <c r="E914"/>
      <c r="F914" t="s">
        <v>1990</v>
      </c>
      <c r="G914" s="294">
        <v>-17.97</v>
      </c>
      <c r="H914" s="295">
        <v>36489.01</v>
      </c>
      <c r="I914" s="211"/>
      <c r="J914" s="212"/>
      <c r="K914" s="231"/>
      <c r="L914" s="249"/>
      <c r="M914" s="249"/>
      <c r="N914" s="249"/>
      <c r="S914" s="213">
        <f>+G914</f>
        <v>-17.97</v>
      </c>
      <c r="Z914"/>
      <c r="AA914"/>
      <c r="AB914"/>
    </row>
    <row r="915" spans="1:28" ht="12.75" customHeight="1" outlineLevel="1" x14ac:dyDescent="0.25">
      <c r="A915" s="316">
        <v>42269</v>
      </c>
      <c r="B915" s="294">
        <v>-33.799999999999997</v>
      </c>
      <c r="C915" t="s">
        <v>1988</v>
      </c>
      <c r="D915" t="s">
        <v>1991</v>
      </c>
      <c r="F915" t="s">
        <v>1992</v>
      </c>
      <c r="G915" s="294">
        <v>-33.799999999999997</v>
      </c>
      <c r="H915" s="295">
        <v>36455.21</v>
      </c>
      <c r="I915" s="211"/>
      <c r="J915" s="212"/>
      <c r="K915" s="231"/>
      <c r="L915" s="249"/>
      <c r="M915" s="249"/>
      <c r="N915" s="249"/>
      <c r="S915" s="213">
        <f>+G915</f>
        <v>-33.799999999999997</v>
      </c>
    </row>
    <row r="916" spans="1:28" ht="12.75" customHeight="1" outlineLevel="1" x14ac:dyDescent="0.25">
      <c r="A916" s="316">
        <v>42272</v>
      </c>
      <c r="B916" s="294">
        <v>20</v>
      </c>
      <c r="C916" t="s">
        <v>1993</v>
      </c>
      <c r="D916" t="s">
        <v>1994</v>
      </c>
      <c r="E916" t="s">
        <v>1995</v>
      </c>
      <c r="F916" t="s">
        <v>821</v>
      </c>
      <c r="G916" s="294">
        <v>20</v>
      </c>
      <c r="H916" s="295">
        <v>36475.21</v>
      </c>
      <c r="I916" s="211"/>
      <c r="J916" s="212"/>
      <c r="K916" s="231"/>
      <c r="L916" s="249"/>
      <c r="M916" s="249"/>
      <c r="N916" s="249"/>
      <c r="Y916" s="257">
        <v>10</v>
      </c>
      <c r="Z916">
        <v>10</v>
      </c>
    </row>
    <row r="917" spans="1:28" ht="12.75" customHeight="1" outlineLevel="1" x14ac:dyDescent="0.25">
      <c r="A917" s="316">
        <v>42272</v>
      </c>
      <c r="B917" s="294">
        <v>500</v>
      </c>
      <c r="C917" t="s">
        <v>1996</v>
      </c>
      <c r="D917" t="s">
        <v>1997</v>
      </c>
      <c r="E917" t="s">
        <v>1998</v>
      </c>
      <c r="F917" t="s">
        <v>1999</v>
      </c>
      <c r="G917" s="294">
        <v>500</v>
      </c>
      <c r="H917" s="295">
        <v>36975.21</v>
      </c>
      <c r="I917" s="211"/>
      <c r="J917" s="212"/>
      <c r="K917" s="231"/>
      <c r="L917" s="249"/>
      <c r="M917" s="249"/>
      <c r="N917" s="249"/>
      <c r="P917" s="213">
        <f>G917</f>
        <v>500</v>
      </c>
    </row>
    <row r="918" spans="1:28" ht="12.75" customHeight="1" outlineLevel="1" x14ac:dyDescent="0.25">
      <c r="A918" s="316">
        <v>42277</v>
      </c>
      <c r="B918" s="294">
        <v>-20</v>
      </c>
      <c r="C918" t="s">
        <v>2000</v>
      </c>
      <c r="D918">
        <v>217189</v>
      </c>
      <c r="F918" t="s">
        <v>2001</v>
      </c>
      <c r="G918" s="294">
        <v>-20</v>
      </c>
      <c r="H918" s="295">
        <v>36955.21</v>
      </c>
      <c r="I918" s="211"/>
      <c r="J918" s="212"/>
      <c r="K918" s="231"/>
      <c r="L918" s="249"/>
      <c r="M918" s="249"/>
      <c r="N918" s="249"/>
      <c r="X918" s="213">
        <f>G918</f>
        <v>-20</v>
      </c>
    </row>
    <row r="919" spans="1:28" ht="12.75" customHeight="1" outlineLevel="1" x14ac:dyDescent="0.25">
      <c r="A919" s="316">
        <v>42282</v>
      </c>
      <c r="B919" s="294">
        <v>20</v>
      </c>
      <c r="C919" t="s">
        <v>2002</v>
      </c>
      <c r="D919" t="s">
        <v>2003</v>
      </c>
      <c r="E919" t="s">
        <v>2004</v>
      </c>
      <c r="G919" s="294">
        <v>20</v>
      </c>
      <c r="H919" s="295">
        <v>36975.21</v>
      </c>
      <c r="I919" s="211"/>
      <c r="J919" s="212"/>
      <c r="K919" s="231"/>
      <c r="L919" s="249"/>
      <c r="M919" s="249"/>
      <c r="N919" s="249"/>
      <c r="X919" s="213">
        <f>G919</f>
        <v>20</v>
      </c>
    </row>
    <row r="920" spans="1:28" ht="12.75" customHeight="1" outlineLevel="1" x14ac:dyDescent="0.25">
      <c r="A920" s="316">
        <v>42282</v>
      </c>
      <c r="B920" s="294">
        <v>-49.5</v>
      </c>
      <c r="C920" t="s">
        <v>1988</v>
      </c>
      <c r="D920" t="s">
        <v>2005</v>
      </c>
      <c r="E920" t="s">
        <v>2006</v>
      </c>
      <c r="F920" t="s">
        <v>2007</v>
      </c>
      <c r="G920" s="294">
        <v>-49.5</v>
      </c>
      <c r="H920" s="295">
        <v>36925.71</v>
      </c>
      <c r="I920" s="211"/>
      <c r="J920" s="212"/>
      <c r="K920" s="231"/>
      <c r="L920" s="249"/>
      <c r="M920" s="249"/>
      <c r="N920" s="249"/>
      <c r="S920" s="213">
        <f>G920</f>
        <v>-49.5</v>
      </c>
    </row>
    <row r="921" spans="1:28" ht="12.75" customHeight="1" outlineLevel="1" x14ac:dyDescent="0.25">
      <c r="A921" s="316">
        <v>42282</v>
      </c>
      <c r="B921" s="294">
        <v>-31.4</v>
      </c>
      <c r="C921" t="s">
        <v>1988</v>
      </c>
      <c r="D921" t="s">
        <v>2008</v>
      </c>
      <c r="E921" s="327">
        <v>42262</v>
      </c>
      <c r="F921" t="s">
        <v>2009</v>
      </c>
      <c r="G921" s="294">
        <v>-31.4</v>
      </c>
      <c r="H921" s="295">
        <v>36894.31</v>
      </c>
      <c r="I921" s="211"/>
      <c r="J921" s="212"/>
      <c r="K921" s="231"/>
      <c r="L921" s="249"/>
      <c r="M921" s="249"/>
      <c r="N921" s="249"/>
      <c r="S921" s="213">
        <f>G921</f>
        <v>-31.4</v>
      </c>
    </row>
    <row r="922" spans="1:28" ht="12.75" customHeight="1" outlineLevel="1" x14ac:dyDescent="0.25">
      <c r="A922" s="316">
        <v>42292</v>
      </c>
      <c r="B922" s="294">
        <v>10</v>
      </c>
      <c r="C922" t="s">
        <v>2010</v>
      </c>
      <c r="D922" t="s">
        <v>2011</v>
      </c>
      <c r="E922" t="s">
        <v>2012</v>
      </c>
      <c r="F922" t="s">
        <v>2013</v>
      </c>
      <c r="G922" s="294">
        <v>10</v>
      </c>
      <c r="H922" s="295">
        <v>36904.31</v>
      </c>
      <c r="I922" s="211"/>
      <c r="J922" s="212"/>
      <c r="K922" s="231"/>
      <c r="L922" s="249"/>
      <c r="M922" s="249"/>
      <c r="N922" s="249"/>
      <c r="Z922" s="257">
        <f>+G922</f>
        <v>10</v>
      </c>
    </row>
    <row r="923" spans="1:28" ht="12.75" customHeight="1" outlineLevel="1" x14ac:dyDescent="0.25">
      <c r="A923" s="316">
        <v>42292</v>
      </c>
      <c r="B923" s="294">
        <v>10</v>
      </c>
      <c r="C923" t="s">
        <v>1994</v>
      </c>
      <c r="D923" t="s">
        <v>2014</v>
      </c>
      <c r="F923" t="s">
        <v>2015</v>
      </c>
      <c r="G923" s="294">
        <v>10</v>
      </c>
      <c r="H923" s="295">
        <v>36914.31</v>
      </c>
      <c r="I923" s="211"/>
      <c r="J923" s="212"/>
      <c r="K923" s="231"/>
      <c r="L923" s="249"/>
      <c r="M923" s="249"/>
      <c r="N923" s="249"/>
      <c r="Y923" s="213">
        <f>+G923</f>
        <v>10</v>
      </c>
      <c r="Z923" s="257"/>
    </row>
    <row r="924" spans="1:28" ht="12.75" customHeight="1" outlineLevel="1" x14ac:dyDescent="0.25">
      <c r="A924" s="316">
        <v>42293</v>
      </c>
      <c r="B924" s="294">
        <v>10</v>
      </c>
      <c r="C924" t="s">
        <v>2016</v>
      </c>
      <c r="D924" t="s">
        <v>2017</v>
      </c>
      <c r="E924" t="s">
        <v>2018</v>
      </c>
      <c r="F924" t="s">
        <v>2019</v>
      </c>
      <c r="G924" s="294">
        <v>10</v>
      </c>
      <c r="H924" s="295">
        <v>36924.31</v>
      </c>
      <c r="I924" s="211"/>
      <c r="J924" s="212"/>
      <c r="K924" s="231"/>
      <c r="L924" s="249"/>
      <c r="M924" s="249"/>
      <c r="N924" s="249"/>
      <c r="Y924" s="213">
        <f>+G924</f>
        <v>10</v>
      </c>
      <c r="Z924" s="257"/>
    </row>
    <row r="925" spans="1:28" ht="12.75" customHeight="1" outlineLevel="1" x14ac:dyDescent="0.25">
      <c r="A925" s="316">
        <v>42296</v>
      </c>
      <c r="B925" s="294">
        <v>10</v>
      </c>
      <c r="C925" t="s">
        <v>2020</v>
      </c>
      <c r="D925" t="s">
        <v>2021</v>
      </c>
      <c r="F925" t="s">
        <v>2022</v>
      </c>
      <c r="G925" s="294">
        <v>10</v>
      </c>
      <c r="H925" s="295">
        <v>36934.31</v>
      </c>
      <c r="I925" s="211"/>
      <c r="J925" s="212"/>
      <c r="K925" s="231"/>
      <c r="L925" s="249"/>
      <c r="M925" s="249"/>
      <c r="N925" s="249"/>
      <c r="Z925" s="257">
        <f t="shared" ref="Z925:Z953" si="65">+G925</f>
        <v>10</v>
      </c>
    </row>
    <row r="926" spans="1:28" ht="12.75" customHeight="1" outlineLevel="1" x14ac:dyDescent="0.25">
      <c r="A926" s="316">
        <v>42296</v>
      </c>
      <c r="B926" s="294">
        <v>10</v>
      </c>
      <c r="C926" t="s">
        <v>2023</v>
      </c>
      <c r="F926" t="s">
        <v>457</v>
      </c>
      <c r="G926" s="294">
        <v>10</v>
      </c>
      <c r="H926" s="295">
        <v>36944.31</v>
      </c>
      <c r="I926" s="211"/>
      <c r="J926" s="212"/>
      <c r="K926" s="231"/>
      <c r="L926" s="249"/>
      <c r="M926" s="249"/>
      <c r="N926" s="249"/>
      <c r="Z926" s="257">
        <f t="shared" si="65"/>
        <v>10</v>
      </c>
    </row>
    <row r="927" spans="1:28" ht="12.75" customHeight="1" outlineLevel="1" x14ac:dyDescent="0.25">
      <c r="A927" s="316">
        <v>42296</v>
      </c>
      <c r="B927" s="294">
        <v>-10</v>
      </c>
      <c r="C927" t="s">
        <v>384</v>
      </c>
      <c r="G927" s="294">
        <v>-10</v>
      </c>
      <c r="H927" s="295">
        <v>36934.31</v>
      </c>
      <c r="I927" s="211"/>
      <c r="J927" s="212"/>
      <c r="K927" s="231"/>
      <c r="L927" s="249"/>
      <c r="M927" s="249"/>
      <c r="N927" s="249"/>
      <c r="Z927" s="257">
        <f t="shared" si="65"/>
        <v>-10</v>
      </c>
    </row>
    <row r="928" spans="1:28" ht="12.75" customHeight="1" outlineLevel="1" x14ac:dyDescent="0.25">
      <c r="A928" s="316">
        <v>42296</v>
      </c>
      <c r="B928" s="294">
        <v>10</v>
      </c>
      <c r="C928" t="s">
        <v>2023</v>
      </c>
      <c r="D928" t="s">
        <v>2024</v>
      </c>
      <c r="F928" t="s">
        <v>457</v>
      </c>
      <c r="G928" s="294">
        <v>10</v>
      </c>
      <c r="H928" s="295">
        <v>36944.31</v>
      </c>
      <c r="I928" s="211"/>
      <c r="J928" s="212"/>
      <c r="K928" s="231"/>
      <c r="L928" s="249"/>
      <c r="M928" s="249"/>
      <c r="N928" s="249"/>
      <c r="Z928" s="257">
        <f t="shared" si="65"/>
        <v>10</v>
      </c>
    </row>
    <row r="929" spans="1:26" ht="12.75" customHeight="1" outlineLevel="1" x14ac:dyDescent="0.25">
      <c r="A929" s="316">
        <v>42296</v>
      </c>
      <c r="B929" s="294">
        <v>10</v>
      </c>
      <c r="C929" t="s">
        <v>2020</v>
      </c>
      <c r="D929" t="s">
        <v>2025</v>
      </c>
      <c r="E929" t="s">
        <v>2026</v>
      </c>
      <c r="F929" t="s">
        <v>2027</v>
      </c>
      <c r="G929" s="294">
        <v>10</v>
      </c>
      <c r="H929" s="295">
        <v>36954.31</v>
      </c>
      <c r="I929" s="211"/>
      <c r="J929" s="212"/>
      <c r="K929" s="231"/>
      <c r="L929" s="249"/>
      <c r="M929" s="249"/>
      <c r="N929" s="249"/>
      <c r="Z929" s="257">
        <f t="shared" si="65"/>
        <v>10</v>
      </c>
    </row>
    <row r="930" spans="1:26" ht="12.75" customHeight="1" outlineLevel="1" x14ac:dyDescent="0.25">
      <c r="A930" s="316">
        <v>42299</v>
      </c>
      <c r="B930" s="294">
        <v>10</v>
      </c>
      <c r="C930" t="s">
        <v>1020</v>
      </c>
      <c r="D930" t="s">
        <v>2028</v>
      </c>
      <c r="F930" t="s">
        <v>1022</v>
      </c>
      <c r="G930" s="294">
        <v>10</v>
      </c>
      <c r="H930" s="295">
        <v>36964.31</v>
      </c>
      <c r="I930" s="211"/>
      <c r="J930" s="212"/>
      <c r="K930" s="231"/>
      <c r="L930" s="249"/>
      <c r="M930" s="249"/>
      <c r="N930" s="249"/>
      <c r="Z930" s="257">
        <f t="shared" si="65"/>
        <v>10</v>
      </c>
    </row>
    <row r="931" spans="1:26" ht="12.75" customHeight="1" outlineLevel="1" x14ac:dyDescent="0.25">
      <c r="A931" s="316">
        <v>42300</v>
      </c>
      <c r="B931" s="294">
        <v>10</v>
      </c>
      <c r="C931" t="s">
        <v>2029</v>
      </c>
      <c r="E931" t="s">
        <v>2030</v>
      </c>
      <c r="F931" t="s">
        <v>851</v>
      </c>
      <c r="G931" s="294">
        <v>10</v>
      </c>
      <c r="H931" s="295">
        <v>36974.31</v>
      </c>
      <c r="I931" s="211"/>
      <c r="J931" s="212"/>
      <c r="K931" s="231"/>
      <c r="L931" s="249"/>
      <c r="M931" s="249"/>
      <c r="N931" s="249"/>
      <c r="Z931" s="257">
        <f t="shared" si="65"/>
        <v>10</v>
      </c>
    </row>
    <row r="932" spans="1:26" ht="12.75" customHeight="1" outlineLevel="1" x14ac:dyDescent="0.25">
      <c r="A932" s="316">
        <v>42300</v>
      </c>
      <c r="B932" s="294">
        <v>10</v>
      </c>
      <c r="C932" t="s">
        <v>2031</v>
      </c>
      <c r="D932" t="s">
        <v>2032</v>
      </c>
      <c r="E932" t="s">
        <v>2033</v>
      </c>
      <c r="F932" t="s">
        <v>2034</v>
      </c>
      <c r="G932" s="294">
        <v>10</v>
      </c>
      <c r="H932" s="295">
        <v>36984.31</v>
      </c>
      <c r="I932" s="211"/>
      <c r="J932" s="212"/>
      <c r="K932" s="231"/>
      <c r="L932" s="249"/>
      <c r="M932" s="249"/>
      <c r="N932" s="249"/>
      <c r="Z932" s="257">
        <f t="shared" si="65"/>
        <v>10</v>
      </c>
    </row>
    <row r="933" spans="1:26" ht="12.75" customHeight="1" outlineLevel="1" x14ac:dyDescent="0.25">
      <c r="A933" s="316">
        <v>42305</v>
      </c>
      <c r="B933" s="294">
        <v>10</v>
      </c>
      <c r="C933" t="s">
        <v>2035</v>
      </c>
      <c r="D933" t="s">
        <v>2036</v>
      </c>
      <c r="E933" t="s">
        <v>320</v>
      </c>
      <c r="F933" t="s">
        <v>2037</v>
      </c>
      <c r="G933" s="294">
        <v>10</v>
      </c>
      <c r="H933" s="295">
        <v>36994.31</v>
      </c>
      <c r="I933" s="211"/>
      <c r="J933" s="212"/>
      <c r="K933" s="231"/>
      <c r="L933" s="249"/>
      <c r="M933" s="249"/>
      <c r="N933" s="249"/>
      <c r="Z933" s="257">
        <f t="shared" si="65"/>
        <v>10</v>
      </c>
    </row>
    <row r="934" spans="1:26" ht="12.75" customHeight="1" outlineLevel="1" x14ac:dyDescent="0.25">
      <c r="A934" s="316">
        <v>42307</v>
      </c>
      <c r="B934" s="294">
        <v>-300</v>
      </c>
      <c r="E934">
        <v>810048</v>
      </c>
      <c r="G934" s="294">
        <v>-300</v>
      </c>
      <c r="H934" s="295">
        <v>36694.31</v>
      </c>
      <c r="I934" s="211" t="s">
        <v>312</v>
      </c>
      <c r="J934" s="212"/>
      <c r="K934" s="231"/>
      <c r="L934" s="249"/>
      <c r="M934" s="249"/>
      <c r="N934" s="379">
        <f>+G934</f>
        <v>-300</v>
      </c>
      <c r="Z934" s="257"/>
    </row>
    <row r="935" spans="1:26" ht="12.75" customHeight="1" outlineLevel="1" x14ac:dyDescent="0.25">
      <c r="A935" s="316">
        <v>42307</v>
      </c>
      <c r="B935" s="294">
        <v>10</v>
      </c>
      <c r="C935" t="s">
        <v>2038</v>
      </c>
      <c r="D935" t="s">
        <v>2039</v>
      </c>
      <c r="F935" t="s">
        <v>2040</v>
      </c>
      <c r="G935" s="294">
        <v>10</v>
      </c>
      <c r="H935" s="295">
        <v>36704.31</v>
      </c>
      <c r="I935" s="211"/>
      <c r="J935" s="212"/>
      <c r="K935" s="231"/>
      <c r="L935" s="249"/>
      <c r="M935" s="249"/>
      <c r="N935" s="249"/>
      <c r="Z935" s="257">
        <f t="shared" si="65"/>
        <v>10</v>
      </c>
    </row>
    <row r="936" spans="1:26" ht="12.75" customHeight="1" outlineLevel="1" x14ac:dyDescent="0.25">
      <c r="A936" s="316">
        <v>42308</v>
      </c>
      <c r="B936" s="294">
        <v>5122.8</v>
      </c>
      <c r="E936" t="s">
        <v>1356</v>
      </c>
      <c r="F936" t="s">
        <v>457</v>
      </c>
      <c r="G936" s="294">
        <v>5122.8</v>
      </c>
      <c r="H936" s="295">
        <v>41827.11</v>
      </c>
      <c r="I936" s="211"/>
      <c r="J936" s="212"/>
      <c r="K936" s="231"/>
      <c r="L936" s="249"/>
      <c r="M936" s="249"/>
      <c r="N936" s="249">
        <f>+G936</f>
        <v>5122.8</v>
      </c>
      <c r="Z936" s="257"/>
    </row>
    <row r="937" spans="1:26" ht="12.75" customHeight="1" outlineLevel="1" x14ac:dyDescent="0.25">
      <c r="A937" s="316">
        <v>42310</v>
      </c>
      <c r="B937" s="294">
        <v>10</v>
      </c>
      <c r="C937" t="s">
        <v>2041</v>
      </c>
      <c r="D937" t="s">
        <v>2020</v>
      </c>
      <c r="F937" t="s">
        <v>1034</v>
      </c>
      <c r="G937" s="294">
        <v>10</v>
      </c>
      <c r="H937" s="295">
        <v>41837.11</v>
      </c>
      <c r="I937" s="211"/>
      <c r="J937" s="212"/>
      <c r="K937" s="231"/>
      <c r="L937" s="249"/>
      <c r="M937" s="249"/>
      <c r="N937" s="249"/>
      <c r="Z937" s="257">
        <f t="shared" si="65"/>
        <v>10</v>
      </c>
    </row>
    <row r="938" spans="1:26" ht="12.75" customHeight="1" outlineLevel="1" x14ac:dyDescent="0.25">
      <c r="A938" s="316">
        <v>42310</v>
      </c>
      <c r="B938" s="294">
        <v>10</v>
      </c>
      <c r="C938" t="s">
        <v>2042</v>
      </c>
      <c r="D938" t="s">
        <v>2020</v>
      </c>
      <c r="E938" t="s">
        <v>2043</v>
      </c>
      <c r="F938" t="s">
        <v>1088</v>
      </c>
      <c r="G938" s="294">
        <v>10</v>
      </c>
      <c r="H938" s="295">
        <v>41847.11</v>
      </c>
      <c r="I938" s="211"/>
      <c r="J938" s="212"/>
      <c r="K938" s="231"/>
      <c r="L938" s="249"/>
      <c r="M938" s="249"/>
      <c r="N938" s="249"/>
      <c r="Z938" s="257">
        <f t="shared" si="65"/>
        <v>10</v>
      </c>
    </row>
    <row r="939" spans="1:26" ht="12.75" customHeight="1" outlineLevel="1" x14ac:dyDescent="0.25">
      <c r="A939" s="316">
        <v>42310</v>
      </c>
      <c r="B939" s="294">
        <v>10</v>
      </c>
      <c r="C939" t="s">
        <v>2044</v>
      </c>
      <c r="D939" t="s">
        <v>2045</v>
      </c>
      <c r="F939" t="s">
        <v>1600</v>
      </c>
      <c r="G939" s="294">
        <v>10</v>
      </c>
      <c r="H939" s="295">
        <v>41857.11</v>
      </c>
      <c r="I939" s="211"/>
      <c r="J939" s="212"/>
      <c r="K939" s="231"/>
      <c r="L939" s="249"/>
      <c r="M939" s="249"/>
      <c r="N939" s="249"/>
      <c r="Z939" s="257">
        <f t="shared" si="65"/>
        <v>10</v>
      </c>
    </row>
    <row r="940" spans="1:26" ht="12.75" customHeight="1" outlineLevel="1" x14ac:dyDescent="0.25">
      <c r="A940" s="316">
        <v>42310</v>
      </c>
      <c r="B940" s="294">
        <v>10</v>
      </c>
      <c r="C940" t="s">
        <v>2023</v>
      </c>
      <c r="D940" t="s">
        <v>2020</v>
      </c>
      <c r="E940" t="s">
        <v>2046</v>
      </c>
      <c r="F940" t="s">
        <v>2047</v>
      </c>
      <c r="G940" s="294">
        <v>10</v>
      </c>
      <c r="H940" s="295">
        <v>41867.11</v>
      </c>
      <c r="I940" s="211"/>
      <c r="J940" s="212"/>
      <c r="K940" s="231"/>
      <c r="L940" s="249"/>
      <c r="M940" s="249"/>
      <c r="N940" s="249"/>
      <c r="Z940" s="257">
        <f t="shared" si="65"/>
        <v>10</v>
      </c>
    </row>
    <row r="941" spans="1:26" ht="12.75" customHeight="1" outlineLevel="1" x14ac:dyDescent="0.25">
      <c r="A941" s="316">
        <v>42311</v>
      </c>
      <c r="B941" s="294">
        <v>10</v>
      </c>
      <c r="C941" t="s">
        <v>849</v>
      </c>
      <c r="E941" t="s">
        <v>850</v>
      </c>
      <c r="F941" t="s">
        <v>851</v>
      </c>
      <c r="G941" s="294">
        <v>10</v>
      </c>
      <c r="H941" s="295">
        <v>41877.11</v>
      </c>
      <c r="I941" s="211"/>
      <c r="J941" s="212"/>
      <c r="K941" s="231"/>
      <c r="L941" s="249"/>
      <c r="M941" s="249"/>
      <c r="N941" s="249"/>
      <c r="Z941" s="257">
        <f t="shared" si="65"/>
        <v>10</v>
      </c>
    </row>
    <row r="942" spans="1:26" ht="12.75" customHeight="1" outlineLevel="1" x14ac:dyDescent="0.25">
      <c r="A942" s="316">
        <v>42311</v>
      </c>
      <c r="B942" s="294">
        <v>20</v>
      </c>
      <c r="C942" t="s">
        <v>2044</v>
      </c>
      <c r="D942" t="s">
        <v>2048</v>
      </c>
      <c r="E942" t="s">
        <v>2049</v>
      </c>
      <c r="F942" t="s">
        <v>1054</v>
      </c>
      <c r="G942" s="294">
        <v>20</v>
      </c>
      <c r="H942" s="295">
        <v>41897.11</v>
      </c>
      <c r="I942" s="211"/>
      <c r="J942" s="212"/>
      <c r="K942" s="231"/>
      <c r="L942" s="249"/>
      <c r="M942" s="249"/>
      <c r="N942" s="249"/>
      <c r="Z942" s="257">
        <f t="shared" si="65"/>
        <v>20</v>
      </c>
    </row>
    <row r="943" spans="1:26" ht="12.75" customHeight="1" outlineLevel="1" x14ac:dyDescent="0.25">
      <c r="A943" s="316">
        <v>42311</v>
      </c>
      <c r="B943" s="294">
        <v>30</v>
      </c>
      <c r="C943" t="s">
        <v>2044</v>
      </c>
      <c r="D943" t="s">
        <v>2050</v>
      </c>
      <c r="E943" t="s">
        <v>2051</v>
      </c>
      <c r="F943" t="s">
        <v>2052</v>
      </c>
      <c r="G943" s="294">
        <v>30</v>
      </c>
      <c r="H943" s="295">
        <v>41927.11</v>
      </c>
      <c r="I943" s="211"/>
      <c r="J943" s="212"/>
      <c r="K943" s="231"/>
      <c r="L943" s="249"/>
      <c r="M943" s="249"/>
      <c r="N943" s="249"/>
      <c r="Z943" s="257">
        <f t="shared" si="65"/>
        <v>30</v>
      </c>
    </row>
    <row r="944" spans="1:26" ht="12.75" customHeight="1" outlineLevel="1" x14ac:dyDescent="0.25">
      <c r="A944" s="316">
        <v>42311</v>
      </c>
      <c r="B944" s="294">
        <v>10</v>
      </c>
      <c r="C944" t="s">
        <v>2053</v>
      </c>
      <c r="D944" t="s">
        <v>320</v>
      </c>
      <c r="E944" t="s">
        <v>2054</v>
      </c>
      <c r="F944" t="s">
        <v>2055</v>
      </c>
      <c r="G944" s="294">
        <v>10</v>
      </c>
      <c r="H944" s="295">
        <v>41937.11</v>
      </c>
      <c r="I944" s="211"/>
      <c r="J944" s="212"/>
      <c r="K944" s="231"/>
      <c r="L944" s="249"/>
      <c r="M944" s="249"/>
      <c r="N944" s="249"/>
      <c r="Z944" s="257">
        <f t="shared" si="65"/>
        <v>10</v>
      </c>
    </row>
    <row r="945" spans="1:26" ht="12.75" customHeight="1" outlineLevel="1" x14ac:dyDescent="0.25">
      <c r="A945" s="316">
        <v>42312</v>
      </c>
      <c r="B945" s="294">
        <v>10</v>
      </c>
      <c r="C945" t="s">
        <v>2056</v>
      </c>
      <c r="E945" t="s">
        <v>2028</v>
      </c>
      <c r="F945" t="s">
        <v>1505</v>
      </c>
      <c r="G945" s="294">
        <v>10</v>
      </c>
      <c r="H945" s="295">
        <v>41947.11</v>
      </c>
      <c r="I945" s="211"/>
      <c r="J945" s="212"/>
      <c r="K945" s="231"/>
      <c r="L945" s="249"/>
      <c r="M945" s="249"/>
      <c r="N945" s="249"/>
      <c r="Z945" s="257">
        <f t="shared" si="65"/>
        <v>10</v>
      </c>
    </row>
    <row r="946" spans="1:26" ht="12.75" customHeight="1" outlineLevel="1" x14ac:dyDescent="0.25">
      <c r="A946" s="316">
        <v>42312</v>
      </c>
      <c r="B946" s="294">
        <v>20</v>
      </c>
      <c r="C946" t="s">
        <v>2057</v>
      </c>
      <c r="D946" t="s">
        <v>2020</v>
      </c>
      <c r="E946" t="s">
        <v>2058</v>
      </c>
      <c r="F946" t="s">
        <v>1172</v>
      </c>
      <c r="G946" s="294">
        <v>20</v>
      </c>
      <c r="H946" s="295">
        <v>41967.11</v>
      </c>
      <c r="I946" s="211"/>
      <c r="J946" s="212"/>
      <c r="K946" s="231"/>
      <c r="L946" s="249"/>
      <c r="M946" s="249"/>
      <c r="N946" s="249"/>
      <c r="Z946" s="257">
        <f t="shared" si="65"/>
        <v>20</v>
      </c>
    </row>
    <row r="947" spans="1:26" ht="12.75" customHeight="1" outlineLevel="1" x14ac:dyDescent="0.25">
      <c r="A947" s="316">
        <v>42312</v>
      </c>
      <c r="B947" s="294">
        <v>10</v>
      </c>
      <c r="C947" t="s">
        <v>2059</v>
      </c>
      <c r="E947" t="s">
        <v>2044</v>
      </c>
      <c r="F947" t="s">
        <v>2060</v>
      </c>
      <c r="G947" s="294">
        <v>10</v>
      </c>
      <c r="H947" s="295">
        <v>41977.11</v>
      </c>
      <c r="I947" s="211"/>
      <c r="J947" s="212"/>
      <c r="K947" s="231"/>
      <c r="L947" s="249"/>
      <c r="M947" s="249"/>
      <c r="N947" s="249"/>
      <c r="Z947" s="257">
        <f t="shared" si="65"/>
        <v>10</v>
      </c>
    </row>
    <row r="948" spans="1:26" ht="12.75" customHeight="1" outlineLevel="1" x14ac:dyDescent="0.25">
      <c r="A948" s="316">
        <v>42313</v>
      </c>
      <c r="B948" s="294">
        <v>10</v>
      </c>
      <c r="C948" t="s">
        <v>2061</v>
      </c>
      <c r="D948" t="s">
        <v>2062</v>
      </c>
      <c r="F948" t="s">
        <v>2063</v>
      </c>
      <c r="G948" s="294">
        <v>10</v>
      </c>
      <c r="H948" s="295">
        <v>41987.11</v>
      </c>
      <c r="I948" s="211"/>
      <c r="J948" s="212"/>
      <c r="K948" s="231"/>
      <c r="L948" s="249"/>
      <c r="M948" s="249"/>
      <c r="N948" s="249"/>
      <c r="Z948" s="257">
        <f t="shared" si="65"/>
        <v>10</v>
      </c>
    </row>
    <row r="949" spans="1:26" ht="12.75" customHeight="1" outlineLevel="1" x14ac:dyDescent="0.25">
      <c r="A949" s="316">
        <v>42313</v>
      </c>
      <c r="B949" s="294">
        <v>20</v>
      </c>
      <c r="C949" t="s">
        <v>1544</v>
      </c>
      <c r="D949" t="s">
        <v>320</v>
      </c>
      <c r="E949" t="s">
        <v>2064</v>
      </c>
      <c r="F949" t="s">
        <v>1142</v>
      </c>
      <c r="G949" s="294">
        <v>20</v>
      </c>
      <c r="H949" s="295">
        <v>42007.11</v>
      </c>
      <c r="I949" s="211"/>
      <c r="J949" s="212"/>
      <c r="K949" s="231"/>
      <c r="L949" s="249"/>
      <c r="M949" s="249"/>
      <c r="N949" s="249"/>
      <c r="Z949" s="257">
        <f t="shared" si="65"/>
        <v>20</v>
      </c>
    </row>
    <row r="950" spans="1:26" ht="12.75" customHeight="1" outlineLevel="1" x14ac:dyDescent="0.25">
      <c r="A950" s="316">
        <v>42313</v>
      </c>
      <c r="B950" s="294">
        <v>10</v>
      </c>
      <c r="C950" t="s">
        <v>2065</v>
      </c>
      <c r="D950" t="s">
        <v>2066</v>
      </c>
      <c r="F950" t="s">
        <v>2067</v>
      </c>
      <c r="G950" s="294">
        <v>10</v>
      </c>
      <c r="H950" s="295">
        <v>42017.11</v>
      </c>
      <c r="I950" s="211"/>
      <c r="J950" s="212"/>
      <c r="K950" s="231"/>
      <c r="L950" s="249"/>
      <c r="M950" s="249"/>
      <c r="N950" s="249"/>
      <c r="Z950" s="257">
        <f t="shared" si="65"/>
        <v>10</v>
      </c>
    </row>
    <row r="951" spans="1:26" ht="12.75" customHeight="1" outlineLevel="1" x14ac:dyDescent="0.25">
      <c r="A951" s="316">
        <v>42313</v>
      </c>
      <c r="B951" s="294">
        <v>10</v>
      </c>
      <c r="C951" t="s">
        <v>2068</v>
      </c>
      <c r="D951" t="s">
        <v>2028</v>
      </c>
      <c r="F951" t="s">
        <v>1142</v>
      </c>
      <c r="G951" s="294">
        <v>10</v>
      </c>
      <c r="H951" s="295">
        <v>42027.11</v>
      </c>
      <c r="I951" s="211"/>
      <c r="J951" s="212"/>
      <c r="K951" s="231"/>
      <c r="L951" s="249"/>
      <c r="M951" s="249"/>
      <c r="N951" s="249"/>
      <c r="Z951" s="257">
        <f t="shared" si="65"/>
        <v>10</v>
      </c>
    </row>
    <row r="952" spans="1:26" ht="12.75" customHeight="1" outlineLevel="1" x14ac:dyDescent="0.25">
      <c r="A952" s="316">
        <v>42314</v>
      </c>
      <c r="B952" s="294">
        <v>-40</v>
      </c>
      <c r="E952">
        <v>810049</v>
      </c>
      <c r="G952" s="294">
        <v>-40</v>
      </c>
      <c r="H952" s="295">
        <v>41987.11</v>
      </c>
      <c r="I952" s="211" t="s">
        <v>2069</v>
      </c>
      <c r="J952" s="212"/>
      <c r="K952" s="231"/>
      <c r="L952" s="249"/>
      <c r="M952" s="249"/>
      <c r="N952" s="379">
        <f>+G952</f>
        <v>-40</v>
      </c>
      <c r="Z952" s="257"/>
    </row>
    <row r="953" spans="1:26" ht="12.75" customHeight="1" outlineLevel="1" x14ac:dyDescent="0.25">
      <c r="A953" s="316">
        <v>42314</v>
      </c>
      <c r="B953" s="294">
        <v>10</v>
      </c>
      <c r="C953" t="s">
        <v>2070</v>
      </c>
      <c r="E953" t="s">
        <v>2071</v>
      </c>
      <c r="F953" t="s">
        <v>2072</v>
      </c>
      <c r="G953" s="294">
        <v>10</v>
      </c>
      <c r="H953" s="295">
        <v>41997.11</v>
      </c>
      <c r="I953" s="211"/>
      <c r="J953" s="212"/>
      <c r="K953" s="231"/>
      <c r="L953" s="249"/>
      <c r="M953" s="249"/>
      <c r="N953" s="249"/>
      <c r="Z953" s="257">
        <f t="shared" si="65"/>
        <v>10</v>
      </c>
    </row>
    <row r="954" spans="1:26" ht="12.75" customHeight="1" outlineLevel="1" x14ac:dyDescent="0.25">
      <c r="A954" s="316">
        <v>42317</v>
      </c>
      <c r="B954" s="294">
        <v>10</v>
      </c>
      <c r="C954" t="s">
        <v>2073</v>
      </c>
      <c r="D954" t="s">
        <v>2074</v>
      </c>
      <c r="E954" t="s">
        <v>2075</v>
      </c>
      <c r="F954" t="s">
        <v>2076</v>
      </c>
      <c r="G954" s="294">
        <v>10</v>
      </c>
      <c r="H954" s="295">
        <v>42007.11</v>
      </c>
      <c r="I954" s="211"/>
      <c r="J954" s="212"/>
      <c r="K954" s="231"/>
      <c r="L954" s="249"/>
      <c r="M954" s="249"/>
      <c r="N954" s="249"/>
      <c r="Y954" s="213">
        <f>+G954</f>
        <v>10</v>
      </c>
    </row>
    <row r="955" spans="1:26" ht="12.75" customHeight="1" outlineLevel="1" x14ac:dyDescent="0.25">
      <c r="A955" s="316">
        <v>42317</v>
      </c>
      <c r="B955" s="294">
        <v>20</v>
      </c>
      <c r="C955" t="s">
        <v>832</v>
      </c>
      <c r="D955" t="s">
        <v>2077</v>
      </c>
      <c r="F955" t="s">
        <v>2078</v>
      </c>
      <c r="G955" s="294">
        <v>20</v>
      </c>
      <c r="H955" s="295">
        <v>42027.11</v>
      </c>
      <c r="I955" s="211"/>
      <c r="J955" s="212"/>
      <c r="K955" s="231"/>
      <c r="L955" s="249"/>
      <c r="M955" s="249"/>
      <c r="N955" s="249"/>
    </row>
    <row r="956" spans="1:26" ht="12.75" customHeight="1" outlineLevel="1" x14ac:dyDescent="0.25">
      <c r="A956" s="316">
        <v>42317</v>
      </c>
      <c r="B956" s="294">
        <v>20</v>
      </c>
      <c r="C956" t="s">
        <v>2079</v>
      </c>
      <c r="D956" t="s">
        <v>2080</v>
      </c>
      <c r="E956" t="s">
        <v>2081</v>
      </c>
      <c r="F956" t="s">
        <v>946</v>
      </c>
      <c r="G956" s="294">
        <v>20</v>
      </c>
      <c r="H956" s="295">
        <v>42047.11</v>
      </c>
      <c r="I956" s="211"/>
      <c r="J956" s="212"/>
      <c r="K956" s="231"/>
      <c r="L956" s="249"/>
      <c r="M956" s="249"/>
      <c r="N956" s="249"/>
      <c r="Y956" s="213">
        <f>+G956</f>
        <v>20</v>
      </c>
    </row>
    <row r="957" spans="1:26" ht="12.75" customHeight="1" outlineLevel="1" x14ac:dyDescent="0.25">
      <c r="A957" s="316">
        <v>42318</v>
      </c>
      <c r="B957" s="294">
        <v>-1117.23</v>
      </c>
      <c r="C957" t="s">
        <v>2082</v>
      </c>
      <c r="D957" t="s">
        <v>2083</v>
      </c>
      <c r="F957" t="s">
        <v>2084</v>
      </c>
      <c r="G957" s="294">
        <v>-1117.23</v>
      </c>
      <c r="H957" s="295">
        <v>40929.879999999997</v>
      </c>
      <c r="I957" s="211"/>
      <c r="J957" s="212"/>
      <c r="K957" s="231"/>
      <c r="L957" s="249"/>
      <c r="M957" s="249"/>
      <c r="N957" s="379">
        <f>+G957</f>
        <v>-1117.23</v>
      </c>
    </row>
    <row r="958" spans="1:26" ht="12.75" customHeight="1" outlineLevel="1" x14ac:dyDescent="0.25">
      <c r="A958" s="316">
        <v>42318</v>
      </c>
      <c r="B958" s="294">
        <v>-54</v>
      </c>
      <c r="C958" t="s">
        <v>2085</v>
      </c>
      <c r="D958" t="s">
        <v>2083</v>
      </c>
      <c r="F958" t="s">
        <v>2086</v>
      </c>
      <c r="G958" s="294">
        <v>-54</v>
      </c>
      <c r="H958" s="295">
        <v>40875.879999999997</v>
      </c>
      <c r="I958" s="211"/>
      <c r="J958" s="212"/>
      <c r="K958" s="231"/>
      <c r="L958" s="249"/>
      <c r="M958" s="249"/>
      <c r="N958" s="379">
        <f>+G958</f>
        <v>-54</v>
      </c>
    </row>
    <row r="959" spans="1:26" ht="12.75" customHeight="1" outlineLevel="1" x14ac:dyDescent="0.25">
      <c r="A959" s="316">
        <v>42318</v>
      </c>
      <c r="B959" s="294">
        <v>20</v>
      </c>
      <c r="C959" t="s">
        <v>2087</v>
      </c>
      <c r="D959" t="s">
        <v>2088</v>
      </c>
      <c r="E959" t="s">
        <v>2089</v>
      </c>
      <c r="F959" t="s">
        <v>2090</v>
      </c>
      <c r="G959" s="294">
        <v>20</v>
      </c>
      <c r="H959" s="295">
        <v>40895.879999999997</v>
      </c>
      <c r="I959" s="211"/>
      <c r="J959" s="212"/>
      <c r="K959" s="231"/>
      <c r="L959" s="249"/>
      <c r="M959" s="249"/>
      <c r="N959" s="249"/>
      <c r="Y959" s="213">
        <f t="shared" ref="Y959:Y964" si="66">+G959</f>
        <v>20</v>
      </c>
    </row>
    <row r="960" spans="1:26" ht="12.75" customHeight="1" outlineLevel="1" x14ac:dyDescent="0.25">
      <c r="A960" s="316">
        <v>42318</v>
      </c>
      <c r="B960" s="294">
        <v>10</v>
      </c>
      <c r="F960" t="s">
        <v>2091</v>
      </c>
      <c r="G960" s="294">
        <v>10</v>
      </c>
      <c r="H960" s="295">
        <v>40905.879999999997</v>
      </c>
      <c r="I960" s="211"/>
      <c r="J960" s="212"/>
      <c r="K960" s="231"/>
      <c r="L960" s="249"/>
      <c r="M960" s="249"/>
      <c r="N960" s="249"/>
      <c r="Y960" s="213">
        <f t="shared" si="66"/>
        <v>10</v>
      </c>
    </row>
    <row r="961" spans="1:27" ht="12.75" customHeight="1" outlineLevel="1" x14ac:dyDescent="0.25">
      <c r="A961" s="316">
        <v>42325</v>
      </c>
      <c r="B961" s="294">
        <v>75</v>
      </c>
      <c r="C961" t="s">
        <v>2092</v>
      </c>
      <c r="D961" t="s">
        <v>2093</v>
      </c>
      <c r="E961" t="s">
        <v>2094</v>
      </c>
      <c r="F961" t="s">
        <v>1310</v>
      </c>
      <c r="G961" s="294">
        <v>75</v>
      </c>
      <c r="H961" s="295">
        <v>40980.879999999997</v>
      </c>
      <c r="I961" s="211"/>
      <c r="J961" s="212"/>
      <c r="K961" s="231"/>
      <c r="L961" s="249"/>
      <c r="M961" s="249"/>
      <c r="N961" s="249"/>
      <c r="Y961" s="213">
        <f t="shared" si="66"/>
        <v>75</v>
      </c>
    </row>
    <row r="962" spans="1:27" ht="12.75" customHeight="1" outlineLevel="1" x14ac:dyDescent="0.25">
      <c r="A962" s="316">
        <v>42328</v>
      </c>
      <c r="B962" s="294">
        <v>-75</v>
      </c>
      <c r="C962" t="s">
        <v>2095</v>
      </c>
      <c r="D962" t="s">
        <v>2096</v>
      </c>
      <c r="E962" s="327">
        <v>42325</v>
      </c>
      <c r="F962" t="s">
        <v>2097</v>
      </c>
      <c r="G962" s="294">
        <v>-75</v>
      </c>
      <c r="H962" s="295">
        <v>40905.879999999997</v>
      </c>
      <c r="I962" s="211"/>
      <c r="J962" s="212"/>
      <c r="K962" s="231"/>
      <c r="L962" s="249"/>
      <c r="M962" s="249"/>
      <c r="N962" s="249"/>
      <c r="Y962" s="380">
        <f t="shared" si="66"/>
        <v>-75</v>
      </c>
    </row>
    <row r="963" spans="1:27" ht="12.75" customHeight="1" outlineLevel="1" x14ac:dyDescent="0.25">
      <c r="A963" s="316">
        <v>42328</v>
      </c>
      <c r="B963" s="294">
        <v>-20</v>
      </c>
      <c r="C963" t="s">
        <v>2098</v>
      </c>
      <c r="D963" t="s">
        <v>2099</v>
      </c>
      <c r="E963" s="327">
        <v>42317</v>
      </c>
      <c r="F963" t="s">
        <v>2100</v>
      </c>
      <c r="G963" s="294">
        <v>-20</v>
      </c>
      <c r="H963" s="295">
        <v>40885.879999999997</v>
      </c>
      <c r="I963" s="211"/>
      <c r="J963" s="212"/>
      <c r="K963" s="231"/>
      <c r="L963" s="249"/>
      <c r="M963" s="249"/>
      <c r="N963" s="249"/>
      <c r="Y963" s="380">
        <f t="shared" si="66"/>
        <v>-20</v>
      </c>
    </row>
    <row r="964" spans="1:27" ht="12.75" customHeight="1" outlineLevel="1" x14ac:dyDescent="0.25">
      <c r="A964" s="316">
        <v>42328</v>
      </c>
      <c r="B964" s="294">
        <v>-11</v>
      </c>
      <c r="C964" t="s">
        <v>1994</v>
      </c>
      <c r="D964" t="s">
        <v>2101</v>
      </c>
      <c r="E964" t="s">
        <v>2102</v>
      </c>
      <c r="F964" t="s">
        <v>2103</v>
      </c>
      <c r="G964" s="294">
        <v>-11</v>
      </c>
      <c r="H964" s="295">
        <v>40874.879999999997</v>
      </c>
      <c r="I964" s="211"/>
      <c r="J964" s="212"/>
      <c r="K964" s="231"/>
      <c r="L964" s="249"/>
      <c r="M964" s="249"/>
      <c r="N964" s="249"/>
      <c r="Y964" s="380">
        <f t="shared" si="66"/>
        <v>-11</v>
      </c>
    </row>
    <row r="965" spans="1:27" ht="12.75" customHeight="1" outlineLevel="1" x14ac:dyDescent="0.25">
      <c r="A965" s="316">
        <v>42328</v>
      </c>
      <c r="B965" s="294">
        <v>-793.05</v>
      </c>
      <c r="C965" t="s">
        <v>2104</v>
      </c>
      <c r="D965" t="s">
        <v>2105</v>
      </c>
      <c r="F965" t="s">
        <v>2106</v>
      </c>
      <c r="G965" s="294">
        <v>-793.05</v>
      </c>
      <c r="H965" s="295">
        <v>40081.83</v>
      </c>
      <c r="I965" s="211"/>
      <c r="J965" s="212"/>
      <c r="K965" s="231"/>
      <c r="L965" s="249"/>
      <c r="M965" s="249"/>
      <c r="N965" s="379">
        <f>+G965</f>
        <v>-793.05</v>
      </c>
    </row>
    <row r="966" spans="1:27" ht="12.75" customHeight="1" outlineLevel="1" x14ac:dyDescent="0.25">
      <c r="A966" s="316">
        <v>42329</v>
      </c>
      <c r="B966" s="294">
        <v>100</v>
      </c>
      <c r="C966" t="s">
        <v>2107</v>
      </c>
      <c r="E966" t="s">
        <v>2108</v>
      </c>
      <c r="F966" t="s">
        <v>769</v>
      </c>
      <c r="G966" s="294">
        <v>100</v>
      </c>
      <c r="H966" s="295">
        <v>40181.83</v>
      </c>
      <c r="I966" s="211"/>
      <c r="J966" s="212"/>
      <c r="K966" s="231"/>
      <c r="L966" s="249"/>
      <c r="M966" s="249"/>
      <c r="N966" s="249"/>
      <c r="Y966" s="213">
        <f>+G966</f>
        <v>100</v>
      </c>
    </row>
    <row r="967" spans="1:27" ht="12.75" customHeight="1" outlineLevel="1" x14ac:dyDescent="0.25">
      <c r="A967" s="316">
        <v>42329</v>
      </c>
      <c r="B967" s="294">
        <v>15</v>
      </c>
      <c r="C967" t="s">
        <v>2109</v>
      </c>
      <c r="E967" t="s">
        <v>2110</v>
      </c>
      <c r="F967" t="s">
        <v>769</v>
      </c>
      <c r="G967" s="294">
        <v>15</v>
      </c>
      <c r="H967" s="295">
        <v>40196.83</v>
      </c>
      <c r="I967" s="211"/>
      <c r="J967" s="212"/>
      <c r="K967" s="231"/>
      <c r="L967" s="249"/>
      <c r="M967" s="249"/>
      <c r="N967" s="249"/>
      <c r="Z967" s="257">
        <f>+G967</f>
        <v>15</v>
      </c>
    </row>
    <row r="968" spans="1:27" ht="12.75" customHeight="1" outlineLevel="1" x14ac:dyDescent="0.25">
      <c r="A968" s="316">
        <v>42329</v>
      </c>
      <c r="B968" s="294">
        <v>100</v>
      </c>
      <c r="C968" t="s">
        <v>2111</v>
      </c>
      <c r="E968" t="s">
        <v>2112</v>
      </c>
      <c r="F968" t="s">
        <v>769</v>
      </c>
      <c r="G968" s="294">
        <v>100</v>
      </c>
      <c r="H968" s="295">
        <v>40296.83</v>
      </c>
      <c r="I968" s="211"/>
      <c r="J968" s="212"/>
      <c r="K968" s="231"/>
      <c r="L968" s="249"/>
      <c r="M968" s="249"/>
      <c r="N968" s="249">
        <f>+G968</f>
        <v>100</v>
      </c>
    </row>
    <row r="969" spans="1:27" ht="12.75" customHeight="1" outlineLevel="1" x14ac:dyDescent="0.25">
      <c r="A969" s="316">
        <v>42332</v>
      </c>
      <c r="B969" s="294">
        <v>-35000</v>
      </c>
      <c r="C969" t="s">
        <v>2113</v>
      </c>
      <c r="D969" t="s">
        <v>2114</v>
      </c>
      <c r="E969" t="s">
        <v>2115</v>
      </c>
      <c r="G969" s="294">
        <v>-35000</v>
      </c>
      <c r="H969" s="295">
        <v>5296.83</v>
      </c>
      <c r="I969" s="211"/>
      <c r="J969" s="212"/>
      <c r="K969" s="231"/>
      <c r="L969" s="249"/>
      <c r="M969" s="249"/>
      <c r="N969" s="249"/>
    </row>
    <row r="970" spans="1:27" ht="12.75" customHeight="1" outlineLevel="1" x14ac:dyDescent="0.25">
      <c r="A970" s="316">
        <v>42332</v>
      </c>
      <c r="B970" s="294">
        <v>-552.37</v>
      </c>
      <c r="C970" t="s">
        <v>2116</v>
      </c>
      <c r="D970" t="s">
        <v>441</v>
      </c>
      <c r="E970" t="s">
        <v>450</v>
      </c>
      <c r="F970" t="s">
        <v>2117</v>
      </c>
      <c r="G970" s="294">
        <v>-552.37</v>
      </c>
      <c r="H970" s="295">
        <v>4744.46</v>
      </c>
      <c r="I970" s="211"/>
      <c r="J970" s="212"/>
      <c r="K970" s="231"/>
      <c r="L970" s="249"/>
      <c r="M970" s="249"/>
      <c r="N970" s="379">
        <f>-552.37+112.37</f>
        <v>-440</v>
      </c>
      <c r="Y970" s="380">
        <v>-112.38</v>
      </c>
    </row>
    <row r="971" spans="1:27" ht="12.75" customHeight="1" outlineLevel="1" x14ac:dyDescent="0.25">
      <c r="A971" s="316">
        <v>42332</v>
      </c>
      <c r="B971" s="294">
        <v>-10.5</v>
      </c>
      <c r="C971" t="s">
        <v>2104</v>
      </c>
      <c r="D971" t="s">
        <v>2118</v>
      </c>
      <c r="E971" t="s">
        <v>2119</v>
      </c>
      <c r="F971" t="s">
        <v>2120</v>
      </c>
      <c r="G971" s="294">
        <v>-10.5</v>
      </c>
      <c r="H971" s="295">
        <v>4733.96</v>
      </c>
      <c r="I971" s="211"/>
      <c r="J971" s="212"/>
      <c r="K971" s="231"/>
      <c r="L971" s="249"/>
      <c r="M971" s="249"/>
      <c r="N971" s="379">
        <f>+G971</f>
        <v>-10.5</v>
      </c>
    </row>
    <row r="972" spans="1:27" ht="12.75" customHeight="1" outlineLevel="1" x14ac:dyDescent="0.25">
      <c r="A972" s="316">
        <v>42356</v>
      </c>
      <c r="B972" s="328">
        <v>53</v>
      </c>
      <c r="C972" t="s">
        <v>2121</v>
      </c>
      <c r="E972" t="s">
        <v>2122</v>
      </c>
      <c r="F972" t="s">
        <v>769</v>
      </c>
      <c r="G972" s="328">
        <f>+B972</f>
        <v>53</v>
      </c>
      <c r="H972" s="295">
        <f>+H971+G972</f>
        <v>4786.96</v>
      </c>
      <c r="I972" s="211"/>
      <c r="J972" s="212"/>
      <c r="K972" s="231"/>
      <c r="L972" s="249"/>
      <c r="M972" s="249"/>
      <c r="N972" s="249">
        <f>+G972</f>
        <v>53</v>
      </c>
    </row>
    <row r="973" spans="1:27" ht="12.75" customHeight="1" outlineLevel="1" x14ac:dyDescent="0.25">
      <c r="A973" s="316">
        <v>42367</v>
      </c>
      <c r="B973" s="329">
        <v>509.3</v>
      </c>
      <c r="C973" t="s">
        <v>1966</v>
      </c>
      <c r="D973" t="s">
        <v>2123</v>
      </c>
      <c r="F973" t="s">
        <v>457</v>
      </c>
      <c r="G973" s="329">
        <f>+B973</f>
        <v>509.3</v>
      </c>
      <c r="H973" s="330">
        <f>+H972+G973</f>
        <v>5296.26</v>
      </c>
      <c r="I973" s="211"/>
      <c r="J973" s="212"/>
      <c r="K973" s="231"/>
      <c r="L973" s="249"/>
      <c r="M973" s="249"/>
      <c r="N973" s="249"/>
      <c r="AA973" s="257">
        <f>+G973</f>
        <v>509.3</v>
      </c>
    </row>
    <row r="974" spans="1:27" s="91" customFormat="1" x14ac:dyDescent="0.25">
      <c r="A974" s="331">
        <v>42369</v>
      </c>
      <c r="B974" s="332"/>
      <c r="C974" s="333" t="s">
        <v>1834</v>
      </c>
      <c r="D974" s="333"/>
      <c r="E974" s="333"/>
      <c r="F974" s="333"/>
      <c r="G974" s="334"/>
      <c r="H974" s="335">
        <f>H973</f>
        <v>5296.26</v>
      </c>
      <c r="I974" s="333"/>
      <c r="J974" s="333"/>
      <c r="K974" s="333"/>
      <c r="L974" s="333"/>
      <c r="M974" s="333"/>
      <c r="N974" s="333"/>
      <c r="O974" s="333"/>
      <c r="P974" s="333"/>
      <c r="Q974" s="333"/>
      <c r="R974" s="333"/>
      <c r="S974" s="333"/>
      <c r="T974" s="333"/>
      <c r="U974" s="333"/>
      <c r="V974" s="333"/>
      <c r="W974" s="333"/>
      <c r="X974" s="333"/>
      <c r="Y974" s="333"/>
      <c r="Z974" s="333"/>
      <c r="AA974" s="333"/>
    </row>
    <row r="975" spans="1:27" ht="12.75" customHeight="1" x14ac:dyDescent="0.25">
      <c r="A975" s="316"/>
      <c r="B975" s="294"/>
      <c r="G975" s="336"/>
      <c r="H975" s="337"/>
      <c r="I975" s="211"/>
      <c r="J975" s="212"/>
      <c r="K975" s="231"/>
      <c r="L975" s="249"/>
      <c r="M975" s="249"/>
      <c r="N975" s="249"/>
    </row>
    <row r="976" spans="1:27" ht="12.75" customHeight="1" x14ac:dyDescent="0.25">
      <c r="A976" s="316"/>
      <c r="B976" s="294"/>
      <c r="G976" s="336"/>
      <c r="H976" s="337"/>
      <c r="I976" s="211"/>
      <c r="J976" s="212"/>
      <c r="K976" s="231"/>
      <c r="L976" s="249"/>
      <c r="M976" s="249"/>
      <c r="N976" s="249"/>
    </row>
    <row r="977" spans="1:28" ht="12.75" customHeight="1" x14ac:dyDescent="0.25">
      <c r="A977" s="316"/>
      <c r="B977" s="294"/>
      <c r="G977" s="336"/>
      <c r="H977" s="337"/>
      <c r="I977" s="211"/>
      <c r="J977" s="212"/>
      <c r="K977" s="231"/>
      <c r="L977" s="249"/>
      <c r="M977" s="249"/>
      <c r="N977" s="249"/>
    </row>
    <row r="978" spans="1:28" ht="12.75" customHeight="1" x14ac:dyDescent="0.25">
      <c r="A978" s="316"/>
      <c r="B978" s="294"/>
      <c r="G978" s="336"/>
      <c r="H978" s="337"/>
      <c r="I978" s="211"/>
      <c r="J978" s="212"/>
      <c r="K978" s="231"/>
      <c r="L978" s="249"/>
      <c r="M978" s="249"/>
      <c r="N978" s="249"/>
    </row>
    <row r="979" spans="1:28" ht="12.75" customHeight="1" x14ac:dyDescent="0.25">
      <c r="A979" s="316"/>
      <c r="B979" s="294"/>
      <c r="G979" s="336"/>
      <c r="H979" s="337"/>
      <c r="I979" s="211"/>
      <c r="J979" s="212"/>
      <c r="K979" s="231"/>
      <c r="L979" s="249"/>
      <c r="M979" s="249"/>
      <c r="N979" s="249"/>
      <c r="AB979" s="257"/>
    </row>
    <row r="980" spans="1:28" ht="12.75" customHeight="1" x14ac:dyDescent="0.25">
      <c r="A980" s="316"/>
      <c r="B980" s="338"/>
      <c r="G980" s="336"/>
      <c r="H980" s="337"/>
      <c r="I980" s="283"/>
      <c r="J980" s="212"/>
      <c r="K980" s="231"/>
      <c r="L980" s="249"/>
      <c r="M980" s="249"/>
      <c r="N980" s="249"/>
    </row>
    <row r="981" spans="1:28" ht="12.75" customHeight="1" x14ac:dyDescent="0.25">
      <c r="A981" s="316"/>
      <c r="B981" s="294"/>
      <c r="G981" s="336"/>
      <c r="H981" s="337"/>
      <c r="I981" s="211"/>
      <c r="J981" s="212"/>
      <c r="K981" s="231"/>
      <c r="L981" s="249"/>
      <c r="M981" s="249"/>
      <c r="N981" s="249"/>
    </row>
    <row r="982" spans="1:28" ht="12.75" customHeight="1" x14ac:dyDescent="0.25">
      <c r="A982" s="316"/>
      <c r="B982" s="294"/>
      <c r="G982" s="336"/>
      <c r="H982" s="337"/>
      <c r="I982" s="211"/>
      <c r="J982" s="212"/>
      <c r="K982" s="231"/>
      <c r="L982" s="249"/>
      <c r="M982" s="249"/>
      <c r="N982" s="249"/>
    </row>
    <row r="983" spans="1:28" ht="12.75" customHeight="1" x14ac:dyDescent="0.25">
      <c r="A983" s="316"/>
      <c r="B983" s="294"/>
      <c r="G983" s="336"/>
      <c r="H983" s="337"/>
      <c r="I983" s="211"/>
      <c r="J983" s="212"/>
      <c r="K983" s="231"/>
      <c r="L983" s="249"/>
      <c r="M983" s="249"/>
      <c r="N983" s="249"/>
    </row>
    <row r="984" spans="1:28" ht="12.75" customHeight="1" x14ac:dyDescent="0.25">
      <c r="A984" s="316"/>
      <c r="B984" s="294"/>
      <c r="G984" s="336"/>
      <c r="H984" s="337"/>
      <c r="I984" s="211"/>
      <c r="J984" s="212"/>
      <c r="K984" s="231"/>
      <c r="L984" s="249"/>
      <c r="M984" s="249"/>
      <c r="N984" s="249"/>
    </row>
    <row r="985" spans="1:28" ht="12.75" customHeight="1" x14ac:dyDescent="0.25">
      <c r="A985" s="316"/>
      <c r="B985" s="294"/>
      <c r="G985" s="336"/>
      <c r="H985" s="337"/>
      <c r="I985" s="211"/>
      <c r="J985" s="212"/>
      <c r="K985" s="231"/>
      <c r="L985" s="249"/>
      <c r="M985" s="249"/>
      <c r="N985" s="249"/>
    </row>
    <row r="986" spans="1:28" ht="12.75" customHeight="1" x14ac:dyDescent="0.25">
      <c r="A986" s="316"/>
      <c r="B986" s="294"/>
      <c r="G986" s="336"/>
      <c r="H986" s="337"/>
      <c r="I986" s="211"/>
      <c r="J986" s="212"/>
      <c r="K986" s="231"/>
      <c r="L986" s="249"/>
      <c r="M986" s="249"/>
      <c r="N986" s="249"/>
    </row>
    <row r="987" spans="1:28" ht="12.75" customHeight="1" x14ac:dyDescent="0.25">
      <c r="A987" s="316"/>
      <c r="B987" s="294"/>
      <c r="G987" s="336"/>
      <c r="H987" s="337"/>
      <c r="I987" s="211"/>
      <c r="J987" s="212"/>
      <c r="K987" s="231"/>
      <c r="L987" s="249"/>
      <c r="M987" s="249"/>
      <c r="N987" s="249"/>
    </row>
    <row r="988" spans="1:28" ht="12.75" customHeight="1" x14ac:dyDescent="0.25">
      <c r="A988" s="316"/>
      <c r="B988" s="294"/>
      <c r="G988" s="336"/>
      <c r="H988" s="337"/>
      <c r="I988" s="211"/>
      <c r="J988" s="212"/>
      <c r="K988" s="231"/>
      <c r="L988" s="249"/>
      <c r="M988" s="249"/>
      <c r="N988" s="249"/>
    </row>
    <row r="989" spans="1:28" ht="12.75" customHeight="1" x14ac:dyDescent="0.25">
      <c r="A989" s="316"/>
      <c r="B989" s="294"/>
      <c r="G989" s="336"/>
      <c r="H989" s="337"/>
      <c r="I989" s="211"/>
      <c r="J989" s="212"/>
      <c r="K989" s="231"/>
      <c r="L989" s="249"/>
      <c r="M989" s="249"/>
      <c r="N989" s="249"/>
    </row>
    <row r="990" spans="1:28" ht="12.75" customHeight="1" x14ac:dyDescent="0.25">
      <c r="A990" s="316"/>
      <c r="B990" s="294"/>
      <c r="G990" s="336"/>
      <c r="H990" s="337"/>
      <c r="I990" s="211"/>
      <c r="J990" s="212"/>
      <c r="K990" s="231"/>
      <c r="L990" s="249"/>
      <c r="M990" s="249"/>
      <c r="N990" s="249"/>
    </row>
    <row r="991" spans="1:28" ht="12.75" customHeight="1" x14ac:dyDescent="0.25">
      <c r="A991" s="316"/>
      <c r="B991" s="294"/>
      <c r="G991" s="336"/>
      <c r="H991" s="337"/>
      <c r="I991" s="211"/>
      <c r="J991" s="212"/>
      <c r="K991" s="231"/>
      <c r="L991" s="249"/>
      <c r="M991" s="249"/>
      <c r="N991" s="249"/>
    </row>
    <row r="992" spans="1:28" ht="12.75" customHeight="1" x14ac:dyDescent="0.25">
      <c r="A992" s="316"/>
      <c r="B992" s="294"/>
      <c r="G992" s="336"/>
      <c r="H992" s="337"/>
      <c r="I992" s="211"/>
      <c r="J992" s="212"/>
      <c r="K992" s="231"/>
      <c r="L992" s="249"/>
      <c r="M992" s="249"/>
      <c r="N992" s="249"/>
    </row>
    <row r="993" spans="1:25" ht="12.75" customHeight="1" x14ac:dyDescent="0.25">
      <c r="A993" s="316"/>
      <c r="B993" s="294"/>
      <c r="G993" s="336"/>
      <c r="H993" s="337"/>
      <c r="I993" s="211"/>
      <c r="J993" s="212"/>
      <c r="K993" s="231"/>
      <c r="L993" s="249"/>
      <c r="M993" s="249"/>
      <c r="N993" s="249"/>
    </row>
    <row r="994" spans="1:25" ht="12.75" customHeight="1" x14ac:dyDescent="0.25">
      <c r="A994" s="316"/>
      <c r="B994" s="294"/>
      <c r="G994" s="336"/>
      <c r="H994" s="337"/>
      <c r="I994" s="211"/>
      <c r="J994" s="212"/>
      <c r="K994" s="231"/>
      <c r="L994" s="249"/>
      <c r="M994" s="249"/>
      <c r="N994" s="249"/>
    </row>
    <row r="995" spans="1:25" ht="12.75" customHeight="1" x14ac:dyDescent="0.25">
      <c r="A995" s="316"/>
      <c r="B995" s="294"/>
      <c r="G995" s="336"/>
      <c r="H995" s="337"/>
      <c r="I995" s="211"/>
      <c r="J995" s="212"/>
      <c r="K995" s="231"/>
      <c r="L995" s="249"/>
      <c r="M995" s="249"/>
      <c r="N995" s="249"/>
    </row>
    <row r="996" spans="1:25" ht="12.75" customHeight="1" x14ac:dyDescent="0.25">
      <c r="A996" s="316"/>
      <c r="B996" s="294"/>
      <c r="G996" s="336"/>
      <c r="H996" s="339"/>
      <c r="I996" s="211"/>
      <c r="J996" s="212"/>
      <c r="K996" s="231"/>
      <c r="L996" s="249"/>
      <c r="M996" s="249"/>
      <c r="N996" s="249"/>
    </row>
    <row r="997" spans="1:25" ht="12.75" customHeight="1" x14ac:dyDescent="0.25">
      <c r="A997" s="316"/>
      <c r="G997" s="336"/>
      <c r="H997" s="339"/>
      <c r="I997" s="211"/>
      <c r="J997" s="212"/>
      <c r="K997" s="231"/>
      <c r="L997" s="249"/>
      <c r="M997" s="249"/>
      <c r="N997" s="249"/>
    </row>
    <row r="998" spans="1:25" ht="13.35" customHeight="1" x14ac:dyDescent="0.25">
      <c r="A998" s="316"/>
      <c r="G998" s="336"/>
      <c r="H998" s="339"/>
      <c r="I998" s="211"/>
      <c r="J998" s="212"/>
      <c r="K998" s="231"/>
      <c r="L998" s="249"/>
      <c r="M998" s="249"/>
      <c r="N998" s="249"/>
    </row>
    <row r="999" spans="1:25" ht="26.65" customHeight="1" x14ac:dyDescent="0.25">
      <c r="A999" s="340" t="s">
        <v>2124</v>
      </c>
      <c r="B999" s="341"/>
      <c r="C999" s="340"/>
      <c r="D999" s="340"/>
      <c r="E999" s="340"/>
      <c r="F999" s="340"/>
      <c r="G999" s="342"/>
      <c r="H999" s="343">
        <f>H991</f>
        <v>0</v>
      </c>
      <c r="Y999" s="213">
        <f>B999-SUM(J999:W999)</f>
        <v>0</v>
      </c>
    </row>
    <row r="1000" spans="1:25" s="92" customFormat="1" x14ac:dyDescent="0.25">
      <c r="A1000" s="345"/>
      <c r="B1000" s="346"/>
      <c r="C1000" s="345"/>
      <c r="D1000" s="345"/>
      <c r="E1000" s="345"/>
      <c r="F1000" s="345"/>
      <c r="G1000" s="342"/>
      <c r="H1000" s="347"/>
      <c r="I1000" s="323"/>
      <c r="J1000" s="213"/>
      <c r="K1000" s="344"/>
      <c r="L1000" s="213"/>
      <c r="M1000" s="213"/>
      <c r="N1000" s="213"/>
      <c r="O1000" s="213"/>
      <c r="P1000" s="213"/>
      <c r="Q1000" s="213"/>
      <c r="R1000" s="213"/>
      <c r="S1000" s="213"/>
      <c r="T1000" s="213"/>
      <c r="U1000" s="213"/>
      <c r="V1000" s="213"/>
      <c r="W1000" s="213"/>
      <c r="X1000" s="213"/>
      <c r="Y1000" s="213">
        <f>B1000-SUM(J1000:W1000)</f>
        <v>0</v>
      </c>
    </row>
    <row r="1001" spans="1:25" s="92" customFormat="1" x14ac:dyDescent="0.25">
      <c r="A1001" s="342"/>
      <c r="B1001" s="348"/>
      <c r="C1001" s="342"/>
      <c r="D1001" s="342"/>
      <c r="E1001" s="342"/>
      <c r="F1001" s="342"/>
      <c r="G1001" s="342"/>
      <c r="H1001" s="349"/>
      <c r="I1001" s="323"/>
      <c r="J1001" s="255"/>
      <c r="K1001" s="212"/>
      <c r="L1001" s="255"/>
      <c r="M1001" s="255"/>
      <c r="N1001" s="255"/>
      <c r="O1001" s="255"/>
      <c r="P1001" s="255"/>
      <c r="Q1001" s="255"/>
      <c r="R1001" s="255"/>
      <c r="S1001" s="255"/>
      <c r="T1001" s="255"/>
      <c r="U1001" s="255"/>
      <c r="V1001" s="255"/>
      <c r="W1001" s="255"/>
      <c r="X1001" s="255"/>
      <c r="Y1001" s="213">
        <f>B1001-SUM(J1001:W1001)</f>
        <v>0</v>
      </c>
    </row>
    <row r="1002" spans="1:25" x14ac:dyDescent="0.25">
      <c r="A1002" s="342"/>
      <c r="B1002" s="348"/>
      <c r="C1002" s="342"/>
      <c r="D1002" s="342"/>
      <c r="E1002" s="342"/>
      <c r="F1002" s="342"/>
      <c r="G1002" s="342"/>
      <c r="H1002" s="349"/>
      <c r="J1002" s="255"/>
      <c r="K1002" s="212"/>
      <c r="L1002" s="255"/>
      <c r="M1002" s="255"/>
      <c r="N1002" s="255"/>
      <c r="O1002" s="255"/>
      <c r="P1002" s="255"/>
      <c r="Q1002" s="255"/>
      <c r="R1002" s="255"/>
      <c r="S1002" s="255"/>
      <c r="T1002" s="255"/>
      <c r="U1002" s="255"/>
      <c r="V1002" s="255"/>
      <c r="W1002" s="255"/>
      <c r="X1002" s="255"/>
      <c r="Y1002" s="213">
        <f>B1002-SUM(J1002:W1002)</f>
        <v>0</v>
      </c>
    </row>
    <row r="1005" spans="1:25" ht="15.75" hidden="1" x14ac:dyDescent="0.25">
      <c r="A1005" s="350"/>
      <c r="B1005" s="351"/>
      <c r="C1005" s="352"/>
      <c r="D1005" s="352"/>
      <c r="E1005" s="352"/>
      <c r="F1005" s="353"/>
      <c r="H1005" s="354"/>
    </row>
    <row r="1006" spans="1:25" hidden="1" x14ac:dyDescent="0.25">
      <c r="A1006" s="355"/>
      <c r="B1006" s="356"/>
      <c r="C1006" s="357"/>
      <c r="D1006" s="357"/>
      <c r="E1006" s="357"/>
      <c r="F1006" s="353"/>
      <c r="H1006" s="354"/>
    </row>
    <row r="1007" spans="1:25" hidden="1" x14ac:dyDescent="0.25">
      <c r="A1007" s="355"/>
      <c r="B1007" s="351"/>
      <c r="C1007" s="357"/>
      <c r="D1007" s="357"/>
      <c r="E1007" s="357"/>
      <c r="F1007" s="353"/>
      <c r="H1007" s="354"/>
    </row>
    <row r="1008" spans="1:25" hidden="1" x14ac:dyDescent="0.25">
      <c r="A1008" s="355"/>
      <c r="B1008" s="358"/>
      <c r="C1008" s="357"/>
      <c r="D1008" s="357"/>
      <c r="E1008" s="357"/>
      <c r="F1008" s="353"/>
      <c r="H1008" s="354"/>
    </row>
    <row r="1009" spans="1:28" x14ac:dyDescent="0.25">
      <c r="A1009" s="355"/>
      <c r="B1009" s="359"/>
      <c r="C1009" s="360"/>
      <c r="D1009" s="360"/>
      <c r="E1009" s="360"/>
      <c r="F1009" s="91"/>
      <c r="H1009" s="361"/>
    </row>
    <row r="1010" spans="1:28" x14ac:dyDescent="0.25">
      <c r="A1010" s="355"/>
      <c r="B1010" s="359"/>
      <c r="C1010" s="360"/>
      <c r="D1010" s="360"/>
      <c r="E1010" s="360"/>
      <c r="F1010" s="91"/>
      <c r="H1010" s="361"/>
    </row>
    <row r="1011" spans="1:28" s="213" customFormat="1" ht="15.75" x14ac:dyDescent="0.25">
      <c r="A1011" s="350" t="s">
        <v>2125</v>
      </c>
      <c r="B1011" s="359"/>
      <c r="C1011" s="360"/>
      <c r="D1011" s="360"/>
      <c r="E1011" s="360"/>
      <c r="F1011" s="91"/>
      <c r="G1011" s="353"/>
      <c r="H1011" s="361"/>
      <c r="I1011" s="323"/>
      <c r="K1011" s="344"/>
      <c r="Z1011"/>
      <c r="AA1011"/>
      <c r="AB1011"/>
    </row>
    <row r="1012" spans="1:28" s="213" customFormat="1" x14ac:dyDescent="0.25">
      <c r="A1012" s="355"/>
      <c r="B1012" s="359"/>
      <c r="C1012" s="360"/>
      <c r="D1012" s="360"/>
      <c r="E1012" s="360"/>
      <c r="F1012" s="91"/>
      <c r="G1012" s="353"/>
      <c r="H1012" s="361"/>
      <c r="I1012" s="323"/>
      <c r="K1012" s="344"/>
      <c r="P1012" s="213">
        <f>+H1012</f>
        <v>0</v>
      </c>
      <c r="Z1012"/>
      <c r="AA1012"/>
      <c r="AB1012"/>
    </row>
    <row r="1013" spans="1:28" s="213" customFormat="1" x14ac:dyDescent="0.25">
      <c r="A1013" s="355"/>
      <c r="B1013" s="359"/>
      <c r="C1013" s="360"/>
      <c r="D1013" s="360"/>
      <c r="E1013" s="360"/>
      <c r="F1013" s="91"/>
      <c r="G1013" s="353"/>
      <c r="H1013" s="361"/>
      <c r="I1013" s="323"/>
      <c r="K1013" s="344"/>
      <c r="Z1013"/>
      <c r="AA1013"/>
      <c r="AB1013"/>
    </row>
    <row r="1014" spans="1:28" s="213" customFormat="1" x14ac:dyDescent="0.25">
      <c r="A1014" s="355"/>
      <c r="B1014" s="359"/>
      <c r="C1014" s="360"/>
      <c r="D1014" s="360"/>
      <c r="E1014" s="360"/>
      <c r="F1014" s="91"/>
      <c r="G1014" s="353"/>
      <c r="H1014" s="361">
        <f>SUM(H1012:H1013)</f>
        <v>0</v>
      </c>
      <c r="I1014" s="323"/>
      <c r="K1014" s="344"/>
      <c r="Z1014"/>
      <c r="AA1014"/>
      <c r="AB1014"/>
    </row>
    <row r="1015" spans="1:28" s="213" customFormat="1" ht="15.75" thickBot="1" x14ac:dyDescent="0.3">
      <c r="A1015" s="362"/>
      <c r="B1015" s="363"/>
      <c r="C1015" s="364"/>
      <c r="D1015" s="364"/>
      <c r="E1015" s="364"/>
      <c r="F1015" s="365"/>
      <c r="G1015" s="353"/>
      <c r="H1015" s="366"/>
      <c r="I1015" s="323"/>
      <c r="K1015" s="344"/>
      <c r="W1015" s="213">
        <f>H1015</f>
        <v>0</v>
      </c>
      <c r="Z1015"/>
      <c r="AA1015"/>
      <c r="AB1015"/>
    </row>
    <row r="1016" spans="1:28" s="213" customFormat="1" ht="15.75" thickBot="1" x14ac:dyDescent="0.3">
      <c r="A1016" s="317"/>
      <c r="B1016" s="351"/>
      <c r="C1016" s="317"/>
      <c r="D1016" s="317"/>
      <c r="E1016" s="317"/>
      <c r="F1016"/>
      <c r="G1016" s="353"/>
      <c r="H1016" s="367">
        <f>SUM(H999:H1015)</f>
        <v>0</v>
      </c>
      <c r="I1016" s="323"/>
      <c r="J1016" s="213">
        <f>J1009+99.75+125.16+179.64+179.64+179.64</f>
        <v>763.82999999999993</v>
      </c>
      <c r="K1016" s="344"/>
      <c r="Z1016"/>
      <c r="AA1016"/>
      <c r="AB1016"/>
    </row>
    <row r="1017" spans="1:28" s="213" customFormat="1" ht="15.75" thickTop="1" x14ac:dyDescent="0.25">
      <c r="A1017" s="317"/>
      <c r="B1017" s="351"/>
      <c r="C1017" s="317"/>
      <c r="D1017" s="317"/>
      <c r="E1017" s="317"/>
      <c r="F1017"/>
      <c r="G1017" s="353"/>
      <c r="H1017" s="368"/>
      <c r="I1017" s="323"/>
      <c r="K1017" s="344"/>
      <c r="Z1017"/>
      <c r="AA1017"/>
      <c r="AB1017"/>
    </row>
    <row r="1018" spans="1:28" s="213" customFormat="1" ht="15.75" customHeight="1" x14ac:dyDescent="0.25">
      <c r="A1018" s="369"/>
      <c r="B1018"/>
      <c r="C1018" s="351" t="s">
        <v>2126</v>
      </c>
      <c r="D1018" s="351"/>
      <c r="E1018" s="351"/>
      <c r="F1018"/>
      <c r="G1018" s="353"/>
      <c r="H1018" s="368" t="s">
        <v>2127</v>
      </c>
      <c r="I1018" s="323"/>
      <c r="K1018" s="344"/>
      <c r="Z1018"/>
      <c r="AA1018"/>
      <c r="AB1018"/>
    </row>
    <row r="1019" spans="1:28" s="213" customFormat="1" ht="15.75" thickBot="1" x14ac:dyDescent="0.3">
      <c r="A1019" s="369"/>
      <c r="B1019" s="351"/>
      <c r="C1019" s="317"/>
      <c r="D1019" s="317"/>
      <c r="E1019" s="317"/>
      <c r="F1019"/>
      <c r="G1019" s="353"/>
      <c r="H1019" s="370">
        <v>0</v>
      </c>
      <c r="I1019" s="323"/>
      <c r="K1019" s="344"/>
      <c r="Z1019"/>
      <c r="AA1019"/>
      <c r="AB1019"/>
    </row>
    <row r="1020" spans="1:28" s="213" customFormat="1" ht="15.75" thickBot="1" x14ac:dyDescent="0.3">
      <c r="A1020" s="371" t="s">
        <v>2128</v>
      </c>
      <c r="B1020" s="371"/>
      <c r="C1020" s="371"/>
      <c r="D1020" s="371"/>
      <c r="E1020" s="371"/>
      <c r="F1020" s="371"/>
      <c r="G1020" s="353"/>
      <c r="H1020" s="372">
        <f>SUM(H999:H1015)</f>
        <v>0</v>
      </c>
      <c r="I1020" s="323"/>
      <c r="K1020" s="344"/>
      <c r="Z1020"/>
      <c r="AA1020"/>
      <c r="AB1020"/>
    </row>
    <row r="1021" spans="1:28" s="213" customFormat="1" ht="15.75" hidden="1" thickTop="1" x14ac:dyDescent="0.25">
      <c r="A1021"/>
      <c r="B1021"/>
      <c r="C1021"/>
      <c r="D1021"/>
      <c r="E1021"/>
      <c r="F1021"/>
      <c r="G1021" s="353"/>
      <c r="H1021" s="368"/>
      <c r="I1021" s="323"/>
      <c r="K1021" s="344"/>
      <c r="Z1021"/>
      <c r="AA1021"/>
      <c r="AB1021"/>
    </row>
    <row r="1022" spans="1:28" s="213" customFormat="1" ht="15.75" hidden="1" thickTop="1" x14ac:dyDescent="0.25">
      <c r="A1022"/>
      <c r="B1022"/>
      <c r="C1022"/>
      <c r="D1022"/>
      <c r="E1022"/>
      <c r="F1022"/>
      <c r="G1022" s="353"/>
      <c r="H1022" s="368"/>
      <c r="I1022" s="373"/>
      <c r="K1022" s="344"/>
      <c r="Z1022"/>
      <c r="AA1022"/>
      <c r="AB1022"/>
    </row>
    <row r="1023" spans="1:28" s="213" customFormat="1" ht="15.75" hidden="1" thickTop="1" x14ac:dyDescent="0.25">
      <c r="A1023"/>
      <c r="B1023"/>
      <c r="C1023"/>
      <c r="D1023"/>
      <c r="E1023"/>
      <c r="F1023"/>
      <c r="G1023" s="353"/>
      <c r="H1023" s="368"/>
      <c r="I1023" s="323"/>
      <c r="J1023" s="213">
        <f>J1009</f>
        <v>0</v>
      </c>
      <c r="K1023" s="344"/>
      <c r="Z1023"/>
      <c r="AA1023"/>
      <c r="AB1023"/>
    </row>
    <row r="1024" spans="1:28" s="213" customFormat="1" ht="15.75" hidden="1" thickTop="1" x14ac:dyDescent="0.25">
      <c r="A1024" t="s">
        <v>2129</v>
      </c>
      <c r="B1024"/>
      <c r="C1024"/>
      <c r="D1024"/>
      <c r="E1024"/>
      <c r="F1024"/>
      <c r="G1024" s="353"/>
      <c r="H1024"/>
      <c r="I1024" s="323"/>
      <c r="K1024" s="344"/>
      <c r="Z1024"/>
      <c r="AA1024"/>
      <c r="AB1024"/>
    </row>
    <row r="1025" spans="1:28" s="213" customFormat="1" ht="15.75" hidden="1" thickTop="1" x14ac:dyDescent="0.25">
      <c r="A1025" s="316"/>
      <c r="B1025"/>
      <c r="C1025"/>
      <c r="D1025"/>
      <c r="E1025"/>
      <c r="F1025"/>
      <c r="G1025" s="353"/>
      <c r="H1025" s="374"/>
      <c r="I1025" s="323"/>
      <c r="K1025" s="344"/>
      <c r="Z1025"/>
      <c r="AA1025"/>
      <c r="AB1025"/>
    </row>
    <row r="1026" spans="1:28" s="213" customFormat="1" ht="15.75" hidden="1" thickTop="1" x14ac:dyDescent="0.25">
      <c r="A1026"/>
      <c r="B1026"/>
      <c r="C1026"/>
      <c r="D1026"/>
      <c r="E1026"/>
      <c r="F1026"/>
      <c r="G1026" s="353"/>
      <c r="H1026" s="374"/>
      <c r="I1026" s="323"/>
      <c r="K1026" s="344"/>
      <c r="Z1026"/>
      <c r="AA1026"/>
      <c r="AB1026"/>
    </row>
    <row r="1027" spans="1:28" s="323" customFormat="1" ht="15.75" hidden="1" thickTop="1" x14ac:dyDescent="0.25">
      <c r="A1027"/>
      <c r="B1027"/>
      <c r="C1027"/>
      <c r="D1027"/>
      <c r="E1027"/>
      <c r="F1027"/>
      <c r="G1027" s="353"/>
      <c r="H1027" s="368"/>
      <c r="J1027" s="213"/>
      <c r="K1027" s="344"/>
      <c r="L1027" s="213"/>
      <c r="M1027" s="213"/>
      <c r="N1027" s="213"/>
      <c r="O1027" s="213"/>
      <c r="P1027" s="213"/>
      <c r="Q1027" s="213"/>
      <c r="R1027" s="213"/>
      <c r="S1027" s="213"/>
      <c r="T1027" s="213"/>
      <c r="U1027" s="213"/>
      <c r="V1027" s="213"/>
      <c r="W1027" s="213"/>
      <c r="X1027" s="213"/>
      <c r="Y1027" s="213"/>
      <c r="Z1027"/>
      <c r="AA1027"/>
      <c r="AB1027"/>
    </row>
    <row r="1028" spans="1:28" s="323" customFormat="1" ht="16.5" hidden="1" thickTop="1" thickBot="1" x14ac:dyDescent="0.3">
      <c r="A1028" s="375" t="s">
        <v>2130</v>
      </c>
      <c r="B1028"/>
      <c r="C1028"/>
      <c r="D1028"/>
      <c r="E1028"/>
      <c r="F1028"/>
      <c r="G1028" s="353"/>
      <c r="H1028" s="376">
        <f>SUM(H1025:H1027)</f>
        <v>0</v>
      </c>
      <c r="J1028" s="213"/>
      <c r="K1028" s="344"/>
      <c r="L1028" s="213"/>
      <c r="M1028" s="213"/>
      <c r="N1028" s="213"/>
      <c r="O1028" s="213"/>
      <c r="P1028" s="213"/>
      <c r="Q1028" s="213"/>
      <c r="R1028" s="213"/>
      <c r="S1028" s="213"/>
      <c r="T1028" s="213"/>
      <c r="U1028" s="213"/>
      <c r="V1028" s="213"/>
      <c r="W1028" s="213"/>
      <c r="X1028" s="213"/>
      <c r="Y1028" s="213"/>
      <c r="Z1028"/>
      <c r="AA1028"/>
      <c r="AB1028"/>
    </row>
    <row r="1029" spans="1:28" s="323" customFormat="1" ht="15.75" thickTop="1" x14ac:dyDescent="0.25">
      <c r="A1029"/>
      <c r="B1029"/>
      <c r="C1029"/>
      <c r="D1029"/>
      <c r="E1029"/>
      <c r="F1029"/>
      <c r="G1029" s="353"/>
      <c r="H1029"/>
      <c r="J1029" s="213"/>
      <c r="K1029" s="344"/>
      <c r="L1029" s="213"/>
      <c r="M1029" s="213"/>
      <c r="N1029" s="213"/>
      <c r="O1029" s="213"/>
      <c r="P1029" s="213"/>
      <c r="Q1029" s="213"/>
      <c r="R1029" s="213"/>
      <c r="S1029" s="213"/>
      <c r="T1029" s="213"/>
      <c r="U1029" s="213"/>
      <c r="V1029" s="213"/>
      <c r="W1029" s="213"/>
      <c r="X1029" s="213"/>
      <c r="Y1029" s="213"/>
      <c r="Z1029"/>
      <c r="AA1029"/>
      <c r="AB1029"/>
    </row>
    <row r="1033" spans="1:28" s="323" customFormat="1" x14ac:dyDescent="0.25">
      <c r="A1033"/>
      <c r="B1033">
        <f>2024.47-1225.43</f>
        <v>799.04</v>
      </c>
      <c r="C1033" t="s">
        <v>2116</v>
      </c>
      <c r="D1033"/>
      <c r="E1033"/>
      <c r="F1033"/>
      <c r="G1033" s="353"/>
      <c r="H1033"/>
      <c r="J1033" s="213"/>
      <c r="K1033" s="344"/>
      <c r="L1033" s="213"/>
      <c r="M1033" s="213"/>
      <c r="N1033" s="213"/>
      <c r="O1033" s="213"/>
      <c r="P1033" s="213"/>
      <c r="Q1033" s="213"/>
      <c r="R1033" s="213"/>
      <c r="S1033" s="213"/>
      <c r="T1033" s="213"/>
      <c r="U1033" s="213"/>
      <c r="V1033" s="213"/>
      <c r="W1033" s="213"/>
      <c r="X1033" s="213"/>
      <c r="Y1033" s="213"/>
      <c r="Z1033"/>
      <c r="AA1033"/>
      <c r="AB1033"/>
    </row>
    <row r="1034" spans="1:28" s="323" customFormat="1" x14ac:dyDescent="0.25">
      <c r="A1034"/>
      <c r="B1034">
        <v>39.5</v>
      </c>
      <c r="C1034"/>
      <c r="D1034"/>
      <c r="E1034"/>
      <c r="F1034"/>
      <c r="G1034" s="353"/>
      <c r="H1034"/>
      <c r="J1034" s="213"/>
      <c r="K1034" s="344"/>
      <c r="L1034" s="213"/>
      <c r="M1034" s="213"/>
      <c r="N1034" s="213"/>
      <c r="O1034" s="213"/>
      <c r="P1034" s="213"/>
      <c r="Q1034" s="213"/>
      <c r="R1034" s="213"/>
      <c r="S1034" s="213"/>
      <c r="T1034" s="213"/>
      <c r="U1034" s="213"/>
      <c r="V1034" s="213"/>
      <c r="W1034" s="213"/>
      <c r="X1034" s="213"/>
      <c r="Y1034" s="213"/>
      <c r="Z1034"/>
      <c r="AA1034"/>
      <c r="AB1034"/>
    </row>
    <row r="1035" spans="1:28" s="323" customFormat="1" x14ac:dyDescent="0.25">
      <c r="A1035"/>
      <c r="B1035">
        <f>B1033+B1034</f>
        <v>838.54</v>
      </c>
      <c r="C1035"/>
      <c r="D1035"/>
      <c r="E1035"/>
      <c r="F1035"/>
      <c r="G1035" s="353"/>
      <c r="H1035"/>
      <c r="J1035" s="213"/>
      <c r="K1035" s="344"/>
      <c r="L1035" s="213"/>
      <c r="M1035" s="213"/>
      <c r="N1035" s="213"/>
      <c r="O1035" s="213"/>
      <c r="P1035" s="213"/>
      <c r="Q1035" s="213"/>
      <c r="R1035" s="213"/>
      <c r="S1035" s="213"/>
      <c r="T1035" s="213"/>
      <c r="U1035" s="213"/>
      <c r="V1035" s="213"/>
      <c r="W1035" s="213"/>
      <c r="X1035" s="213"/>
      <c r="Y1035" s="213"/>
      <c r="Z1035"/>
      <c r="AA1035"/>
      <c r="AB1035"/>
    </row>
    <row r="1037" spans="1:28" s="323" customFormat="1" x14ac:dyDescent="0.25">
      <c r="A1037"/>
      <c r="B1037">
        <f>B1035-1033.31</f>
        <v>-194.76999999999998</v>
      </c>
      <c r="C1037" t="s">
        <v>399</v>
      </c>
      <c r="D1037"/>
      <c r="E1037"/>
      <c r="F1037"/>
      <c r="G1037" s="353"/>
      <c r="H1037"/>
      <c r="J1037" s="213"/>
      <c r="K1037" s="344"/>
      <c r="L1037" s="213"/>
      <c r="M1037" s="213"/>
      <c r="N1037" s="213"/>
      <c r="O1037" s="213"/>
      <c r="P1037" s="213"/>
      <c r="Q1037" s="213"/>
      <c r="R1037" s="213"/>
      <c r="S1037" s="213"/>
      <c r="T1037" s="213"/>
      <c r="U1037" s="213"/>
      <c r="V1037" s="213"/>
      <c r="W1037" s="213"/>
      <c r="X1037" s="213"/>
      <c r="Y1037" s="213"/>
      <c r="Z1037"/>
      <c r="AA1037"/>
      <c r="AB1037"/>
    </row>
    <row r="1038" spans="1:28" s="323" customFormat="1" x14ac:dyDescent="0.25">
      <c r="A1038"/>
      <c r="B1038">
        <v>15.13</v>
      </c>
      <c r="C1038" t="s">
        <v>2131</v>
      </c>
      <c r="D1038"/>
      <c r="E1038"/>
      <c r="F1038"/>
      <c r="G1038" s="353"/>
      <c r="H1038"/>
      <c r="J1038" s="213"/>
      <c r="K1038" s="344"/>
      <c r="L1038" s="213"/>
      <c r="M1038" s="213"/>
      <c r="N1038" s="213"/>
      <c r="O1038" s="213"/>
      <c r="P1038" s="213"/>
      <c r="Q1038" s="213"/>
      <c r="R1038" s="213"/>
      <c r="S1038" s="213"/>
      <c r="T1038" s="213"/>
      <c r="U1038" s="213"/>
      <c r="V1038" s="213"/>
      <c r="W1038" s="213"/>
      <c r="X1038" s="213"/>
      <c r="Y1038" s="213"/>
      <c r="Z1038"/>
      <c r="AA1038"/>
      <c r="AB1038"/>
    </row>
    <row r="1040" spans="1:28" s="323" customFormat="1" x14ac:dyDescent="0.25">
      <c r="A1040"/>
      <c r="B1040">
        <f>SUM(B1037:B1039)</f>
        <v>-179.64</v>
      </c>
      <c r="C1040"/>
      <c r="D1040"/>
      <c r="E1040"/>
      <c r="F1040"/>
      <c r="G1040" s="353"/>
      <c r="H1040"/>
      <c r="J1040" s="213"/>
      <c r="K1040" s="344"/>
      <c r="L1040" s="213"/>
      <c r="M1040" s="213"/>
      <c r="N1040" s="213"/>
      <c r="O1040" s="213"/>
      <c r="P1040" s="213"/>
      <c r="Q1040" s="213"/>
      <c r="R1040" s="213"/>
      <c r="S1040" s="213"/>
      <c r="T1040" s="213"/>
      <c r="U1040" s="213"/>
      <c r="V1040" s="213"/>
      <c r="W1040" s="213"/>
      <c r="X1040" s="213"/>
      <c r="Y1040" s="213"/>
      <c r="Z1040"/>
      <c r="AA1040"/>
      <c r="AB1040"/>
    </row>
  </sheetData>
  <pageMargins left="0.39370078740157483" right="0.39370078740157483" top="0.39370078740157483" bottom="0.39370078740157483" header="0.31496062992125984" footer="0.31496062992125984"/>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5"/>
  <sheetViews>
    <sheetView workbookViewId="0">
      <selection activeCell="E22" sqref="E22"/>
    </sheetView>
  </sheetViews>
  <sheetFormatPr defaultRowHeight="14.25" x14ac:dyDescent="0.2"/>
  <cols>
    <col min="1" max="1" width="44" style="168" bestFit="1" customWidth="1"/>
    <col min="2" max="2" width="29.28515625" style="419" customWidth="1"/>
    <col min="3" max="3" width="12.28515625" style="417" bestFit="1" customWidth="1"/>
    <col min="4" max="4" width="9.140625" style="418"/>
    <col min="5" max="5" width="11.140625" style="418" bestFit="1" customWidth="1"/>
    <col min="6" max="16384" width="9.140625" style="168"/>
  </cols>
  <sheetData>
    <row r="1" spans="1:6" x14ac:dyDescent="0.2">
      <c r="A1" s="166" t="s">
        <v>282</v>
      </c>
      <c r="B1" s="416"/>
    </row>
    <row r="2" spans="1:6" x14ac:dyDescent="0.2">
      <c r="A2" s="166" t="s">
        <v>295</v>
      </c>
      <c r="B2" s="416"/>
    </row>
    <row r="3" spans="1:6" ht="15" x14ac:dyDescent="0.25">
      <c r="A3" s="166" t="s">
        <v>2389</v>
      </c>
      <c r="B3" s="416"/>
      <c r="F3"/>
    </row>
    <row r="4" spans="1:6" ht="15" x14ac:dyDescent="0.25">
      <c r="A4" s="166"/>
      <c r="B4" s="416"/>
      <c r="F4"/>
    </row>
    <row r="5" spans="1:6" ht="15" x14ac:dyDescent="0.25">
      <c r="A5" s="470" t="s">
        <v>310</v>
      </c>
      <c r="B5" s="471"/>
      <c r="F5"/>
    </row>
    <row r="6" spans="1:6" ht="15" x14ac:dyDescent="0.25">
      <c r="A6" s="181"/>
      <c r="B6" s="421"/>
      <c r="F6"/>
    </row>
    <row r="7" spans="1:6" ht="15" x14ac:dyDescent="0.25">
      <c r="A7" s="166" t="s">
        <v>314</v>
      </c>
      <c r="B7" s="420" t="s">
        <v>4</v>
      </c>
      <c r="F7"/>
    </row>
    <row r="8" spans="1:6" ht="15" x14ac:dyDescent="0.25">
      <c r="A8" s="177" t="s">
        <v>2390</v>
      </c>
      <c r="B8" s="472">
        <v>199</v>
      </c>
      <c r="E8" s="422"/>
      <c r="F8"/>
    </row>
    <row r="9" spans="1:6" ht="15" x14ac:dyDescent="0.25">
      <c r="A9" s="177" t="s">
        <v>2391</v>
      </c>
      <c r="B9" s="473">
        <v>4552.6000000000004</v>
      </c>
      <c r="E9" s="422"/>
      <c r="F9"/>
    </row>
    <row r="10" spans="1:6" ht="15" x14ac:dyDescent="0.25">
      <c r="A10" s="177" t="s">
        <v>2392</v>
      </c>
      <c r="B10" s="472">
        <v>4216.1000000000004</v>
      </c>
      <c r="E10" s="422"/>
      <c r="F10"/>
    </row>
    <row r="11" spans="1:6" ht="15" x14ac:dyDescent="0.25">
      <c r="A11" s="177" t="s">
        <v>2393</v>
      </c>
      <c r="B11" s="472">
        <v>3292.1</v>
      </c>
      <c r="E11" s="422"/>
      <c r="F11"/>
    </row>
    <row r="12" spans="1:6" ht="15" x14ac:dyDescent="0.25">
      <c r="A12" s="177" t="s">
        <v>2146</v>
      </c>
      <c r="B12" s="472">
        <v>21991.9</v>
      </c>
      <c r="E12" s="422"/>
      <c r="F12"/>
    </row>
    <row r="13" spans="1:6" ht="15" x14ac:dyDescent="0.25">
      <c r="A13" s="184" t="s">
        <v>2147</v>
      </c>
      <c r="B13" s="472">
        <v>200</v>
      </c>
      <c r="E13" s="422"/>
      <c r="F13"/>
    </row>
    <row r="14" spans="1:6" ht="15" x14ac:dyDescent="0.25">
      <c r="A14" s="184" t="s">
        <v>2149</v>
      </c>
      <c r="B14" s="472">
        <v>560</v>
      </c>
      <c r="E14" s="422"/>
      <c r="F14"/>
    </row>
    <row r="15" spans="1:6" ht="15" x14ac:dyDescent="0.25">
      <c r="A15" s="184" t="s">
        <v>2150</v>
      </c>
      <c r="B15" s="472">
        <v>140</v>
      </c>
      <c r="D15" s="424"/>
      <c r="E15" s="422"/>
      <c r="F15"/>
    </row>
    <row r="16" spans="1:6" ht="15" x14ac:dyDescent="0.25">
      <c r="A16" s="184" t="s">
        <v>2394</v>
      </c>
      <c r="B16" s="426">
        <v>5840</v>
      </c>
      <c r="E16" s="422"/>
      <c r="F16"/>
    </row>
    <row r="17" spans="1:6" ht="15" x14ac:dyDescent="0.25">
      <c r="A17" s="184" t="s">
        <v>2395</v>
      </c>
      <c r="B17" s="426">
        <v>1374.4</v>
      </c>
      <c r="E17" s="422"/>
      <c r="F17"/>
    </row>
    <row r="18" spans="1:6" ht="15" x14ac:dyDescent="0.25">
      <c r="A18" s="184" t="s">
        <v>2155</v>
      </c>
      <c r="B18" s="426">
        <v>940.9</v>
      </c>
      <c r="E18" s="422"/>
      <c r="F18"/>
    </row>
    <row r="19" spans="1:6" ht="15" x14ac:dyDescent="0.25">
      <c r="A19" s="177" t="s">
        <v>355</v>
      </c>
      <c r="B19" s="426">
        <v>1625</v>
      </c>
      <c r="E19" s="422"/>
      <c r="F19"/>
    </row>
    <row r="20" spans="1:6" ht="15" x14ac:dyDescent="0.25">
      <c r="A20" s="184" t="s">
        <v>2211</v>
      </c>
      <c r="B20" s="426">
        <v>1171</v>
      </c>
      <c r="E20" s="422"/>
      <c r="F20"/>
    </row>
    <row r="21" spans="1:6" x14ac:dyDescent="0.2">
      <c r="A21" s="177" t="s">
        <v>2342</v>
      </c>
      <c r="B21" s="426">
        <v>8573</v>
      </c>
      <c r="E21" s="422"/>
    </row>
    <row r="22" spans="1:6" x14ac:dyDescent="0.2">
      <c r="A22" s="177" t="s">
        <v>2396</v>
      </c>
      <c r="B22" s="426">
        <v>3371</v>
      </c>
    </row>
    <row r="23" spans="1:6" x14ac:dyDescent="0.2">
      <c r="A23" s="177" t="s">
        <v>2397</v>
      </c>
      <c r="B23" s="423">
        <v>254</v>
      </c>
    </row>
    <row r="24" spans="1:6" x14ac:dyDescent="0.2">
      <c r="A24" s="177" t="s">
        <v>2398</v>
      </c>
      <c r="B24" s="425">
        <v>58301.000000000007</v>
      </c>
      <c r="E24" s="422"/>
    </row>
    <row r="25" spans="1:6" x14ac:dyDescent="0.2">
      <c r="A25" s="417"/>
      <c r="B25" s="421"/>
      <c r="E25" s="422"/>
    </row>
    <row r="26" spans="1:6" x14ac:dyDescent="0.2">
      <c r="A26" s="188" t="s">
        <v>363</v>
      </c>
      <c r="B26" s="423"/>
      <c r="E26" s="422"/>
    </row>
    <row r="27" spans="1:6" x14ac:dyDescent="0.2">
      <c r="A27" s="184" t="s">
        <v>2154</v>
      </c>
      <c r="B27" s="426">
        <v>-51.11</v>
      </c>
      <c r="E27" s="422"/>
    </row>
    <row r="28" spans="1:6" x14ac:dyDescent="0.2">
      <c r="A28" s="177" t="s">
        <v>2399</v>
      </c>
      <c r="B28" s="426">
        <v>-1533.3600000000001</v>
      </c>
      <c r="E28" s="422"/>
    </row>
    <row r="29" spans="1:6" x14ac:dyDescent="0.2">
      <c r="A29" s="177" t="s">
        <v>2400</v>
      </c>
      <c r="B29" s="472">
        <v>-2796.9700000000003</v>
      </c>
      <c r="E29" s="422"/>
    </row>
    <row r="30" spans="1:6" x14ac:dyDescent="0.2">
      <c r="A30" s="177" t="s">
        <v>2401</v>
      </c>
      <c r="B30" s="426">
        <v>-999.38</v>
      </c>
      <c r="E30" s="422"/>
    </row>
    <row r="31" spans="1:6" x14ac:dyDescent="0.2">
      <c r="A31" s="177" t="s">
        <v>2402</v>
      </c>
      <c r="B31" s="472">
        <v>-145000</v>
      </c>
      <c r="E31" s="422"/>
    </row>
    <row r="32" spans="1:6" x14ac:dyDescent="0.2">
      <c r="A32" s="177" t="s">
        <v>2153</v>
      </c>
      <c r="B32" s="426">
        <v>-9798.82</v>
      </c>
      <c r="E32" s="422"/>
    </row>
    <row r="33" spans="1:5" x14ac:dyDescent="0.2">
      <c r="A33" s="177" t="s">
        <v>2403</v>
      </c>
      <c r="B33" s="426">
        <v>-4860</v>
      </c>
    </row>
    <row r="34" spans="1:5" x14ac:dyDescent="0.2">
      <c r="A34" s="177" t="s">
        <v>2404</v>
      </c>
      <c r="B34" s="426">
        <v>-439</v>
      </c>
    </row>
    <row r="35" spans="1:5" x14ac:dyDescent="0.2">
      <c r="A35" s="177" t="s">
        <v>2152</v>
      </c>
      <c r="B35" s="472">
        <v>-30.07</v>
      </c>
    </row>
    <row r="36" spans="1:5" x14ac:dyDescent="0.2">
      <c r="A36" s="177" t="s">
        <v>338</v>
      </c>
      <c r="B36" s="472">
        <v>-876</v>
      </c>
    </row>
    <row r="37" spans="1:5" x14ac:dyDescent="0.2">
      <c r="A37" s="177" t="s">
        <v>2405</v>
      </c>
      <c r="B37" s="472">
        <v>-70.989999999999995</v>
      </c>
    </row>
    <row r="38" spans="1:5" x14ac:dyDescent="0.2">
      <c r="A38" s="177" t="s">
        <v>2388</v>
      </c>
      <c r="B38" s="421">
        <v>-91.67</v>
      </c>
    </row>
    <row r="39" spans="1:5" x14ac:dyDescent="0.2">
      <c r="A39" s="177" t="s">
        <v>2406</v>
      </c>
      <c r="B39" s="425">
        <v>-166547.37000000002</v>
      </c>
    </row>
    <row r="40" spans="1:5" x14ac:dyDescent="0.2">
      <c r="A40" s="177"/>
      <c r="B40" s="423"/>
      <c r="E40" s="422"/>
    </row>
    <row r="41" spans="1:5" x14ac:dyDescent="0.2">
      <c r="A41" s="188" t="s">
        <v>386</v>
      </c>
      <c r="B41" s="425">
        <v>-108246.37000000002</v>
      </c>
      <c r="E41" s="422"/>
    </row>
    <row r="42" spans="1:5" x14ac:dyDescent="0.2">
      <c r="A42" s="417"/>
      <c r="B42" s="421"/>
      <c r="E42" s="422"/>
    </row>
    <row r="43" spans="1:5" x14ac:dyDescent="0.2">
      <c r="A43" s="470" t="s">
        <v>387</v>
      </c>
      <c r="B43" s="471" t="s">
        <v>2407</v>
      </c>
      <c r="E43" s="422"/>
    </row>
    <row r="44" spans="1:5" x14ac:dyDescent="0.2">
      <c r="A44" s="191"/>
      <c r="B44" s="420" t="s">
        <v>4</v>
      </c>
      <c r="E44" s="422"/>
    </row>
    <row r="45" spans="1:5" x14ac:dyDescent="0.2">
      <c r="A45" s="181" t="s">
        <v>389</v>
      </c>
      <c r="B45" s="423"/>
    </row>
    <row r="46" spans="1:5" x14ac:dyDescent="0.2">
      <c r="A46" s="191" t="s">
        <v>390</v>
      </c>
      <c r="B46" s="416">
        <v>917.63</v>
      </c>
    </row>
    <row r="47" spans="1:5" x14ac:dyDescent="0.2">
      <c r="A47" s="191" t="s">
        <v>391</v>
      </c>
      <c r="B47" s="423">
        <v>0</v>
      </c>
    </row>
    <row r="48" spans="1:5" x14ac:dyDescent="0.2">
      <c r="A48" s="191" t="s">
        <v>392</v>
      </c>
      <c r="B48" s="423">
        <v>12000</v>
      </c>
    </row>
    <row r="49" spans="1:2" x14ac:dyDescent="0.2">
      <c r="A49" s="191"/>
      <c r="B49" s="423"/>
    </row>
    <row r="50" spans="1:2" x14ac:dyDescent="0.2">
      <c r="A50" s="181" t="s">
        <v>394</v>
      </c>
      <c r="B50" s="425">
        <v>12917.63</v>
      </c>
    </row>
    <row r="51" spans="1:2" x14ac:dyDescent="0.2">
      <c r="A51" s="191"/>
      <c r="B51" s="423"/>
    </row>
    <row r="52" spans="1:2" x14ac:dyDescent="0.2">
      <c r="A52" s="181" t="s">
        <v>395</v>
      </c>
      <c r="B52" s="423">
        <v>0</v>
      </c>
    </row>
    <row r="53" spans="1:2" x14ac:dyDescent="0.2">
      <c r="A53" s="191"/>
      <c r="B53" s="423"/>
    </row>
    <row r="54" spans="1:2" x14ac:dyDescent="0.2">
      <c r="A54" s="181" t="s">
        <v>2157</v>
      </c>
      <c r="B54" s="425">
        <v>0</v>
      </c>
    </row>
    <row r="55" spans="1:2" x14ac:dyDescent="0.2">
      <c r="A55" s="191"/>
      <c r="B55" s="423"/>
    </row>
    <row r="56" spans="1:2" ht="15" thickBot="1" x14ac:dyDescent="0.25">
      <c r="A56" s="181" t="s">
        <v>396</v>
      </c>
      <c r="B56" s="427">
        <v>12917.63</v>
      </c>
    </row>
    <row r="57" spans="1:2" ht="15" thickTop="1" x14ac:dyDescent="0.2">
      <c r="A57" s="191"/>
      <c r="B57" s="423"/>
    </row>
    <row r="58" spans="1:2" x14ac:dyDescent="0.2">
      <c r="A58" s="191" t="s">
        <v>397</v>
      </c>
      <c r="B58" s="423">
        <v>121164</v>
      </c>
    </row>
    <row r="59" spans="1:2" x14ac:dyDescent="0.2">
      <c r="A59" s="191" t="s">
        <v>386</v>
      </c>
      <c r="B59" s="423">
        <v>-108246.37000000002</v>
      </c>
    </row>
    <row r="60" spans="1:2" ht="15" thickBot="1" x14ac:dyDescent="0.25">
      <c r="A60" s="181" t="s">
        <v>398</v>
      </c>
      <c r="B60" s="427">
        <v>12917.629999999976</v>
      </c>
    </row>
    <row r="61" spans="1:2" ht="15" thickTop="1" x14ac:dyDescent="0.2">
      <c r="A61" s="417"/>
      <c r="B61" s="421"/>
    </row>
    <row r="62" spans="1:2" x14ac:dyDescent="0.2">
      <c r="A62" s="191" t="s">
        <v>399</v>
      </c>
      <c r="B62" s="423">
        <v>2.3646862246096134E-11</v>
      </c>
    </row>
    <row r="63" spans="1:2" ht="15" x14ac:dyDescent="0.25">
      <c r="A63"/>
    </row>
    <row r="64" spans="1:2"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sheetData>
  <pageMargins left="0.7" right="0.7" top="0.75" bottom="0.75" header="0.3" footer="0.3"/>
  <pageSetup paperSize="9" scale="8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opLeftCell="A91" zoomScaleNormal="100" workbookViewId="0">
      <selection activeCell="J112" sqref="J112"/>
    </sheetView>
  </sheetViews>
  <sheetFormatPr defaultRowHeight="15" x14ac:dyDescent="0.25"/>
  <cols>
    <col min="1" max="1" width="10.7109375" bestFit="1" customWidth="1"/>
    <col min="3" max="3" width="17.5703125" bestFit="1" customWidth="1"/>
    <col min="4" max="4" width="10.5703125" style="441" bestFit="1" customWidth="1"/>
    <col min="5" max="5" width="13.28515625" bestFit="1" customWidth="1"/>
    <col min="6" max="6" width="14.42578125" bestFit="1" customWidth="1"/>
    <col min="8" max="8" width="19" customWidth="1"/>
    <col min="11" max="11" width="9.5703125" bestFit="1" customWidth="1"/>
    <col min="13" max="13" width="14" customWidth="1"/>
    <col min="14" max="14" width="10.7109375" bestFit="1" customWidth="1"/>
    <col min="15" max="15" width="23.42578125" bestFit="1" customWidth="1"/>
  </cols>
  <sheetData>
    <row r="1" spans="1:20" x14ac:dyDescent="0.25">
      <c r="A1" s="428" t="s">
        <v>2158</v>
      </c>
      <c r="B1" s="428" t="s">
        <v>2159</v>
      </c>
      <c r="C1" s="428" t="s">
        <v>2144</v>
      </c>
      <c r="D1" s="429" t="s">
        <v>2160</v>
      </c>
      <c r="E1" s="428" t="s">
        <v>2161</v>
      </c>
      <c r="F1" s="428" t="s">
        <v>2162</v>
      </c>
      <c r="G1" s="428" t="s">
        <v>2163</v>
      </c>
      <c r="H1" s="428" t="s">
        <v>2164</v>
      </c>
      <c r="I1" s="428" t="s">
        <v>2165</v>
      </c>
      <c r="J1" s="429" t="s">
        <v>2166</v>
      </c>
      <c r="K1" s="430" t="s">
        <v>414</v>
      </c>
      <c r="L1" s="430" t="s">
        <v>414</v>
      </c>
      <c r="M1" s="430" t="s">
        <v>2167</v>
      </c>
      <c r="N1" s="431" t="s">
        <v>436</v>
      </c>
      <c r="O1" s="431" t="s">
        <v>2168</v>
      </c>
      <c r="P1" s="432" t="s">
        <v>2169</v>
      </c>
      <c r="Q1" s="433"/>
      <c r="R1" s="434"/>
      <c r="S1" s="434"/>
      <c r="T1" s="435"/>
    </row>
    <row r="2" spans="1:20" x14ac:dyDescent="0.25">
      <c r="A2" t="s">
        <v>2170</v>
      </c>
      <c r="B2" t="s">
        <v>2171</v>
      </c>
      <c r="C2" s="316">
        <v>43105</v>
      </c>
      <c r="D2" s="441">
        <v>554.52</v>
      </c>
      <c r="E2" t="s">
        <v>2183</v>
      </c>
      <c r="F2" t="s">
        <v>2191</v>
      </c>
      <c r="H2" t="s">
        <v>2184</v>
      </c>
      <c r="I2">
        <v>97</v>
      </c>
      <c r="J2">
        <v>17945.12</v>
      </c>
      <c r="K2" s="437">
        <f>D2+17391</f>
        <v>17945.52</v>
      </c>
      <c r="L2" s="437">
        <f t="shared" ref="L2:L65" si="0">J2-K2</f>
        <v>-0.40000000000145519</v>
      </c>
      <c r="M2" s="436">
        <v>2018</v>
      </c>
      <c r="N2" s="448" t="s">
        <v>346</v>
      </c>
      <c r="O2" s="448" t="s">
        <v>2156</v>
      </c>
      <c r="P2" s="184" t="s">
        <v>2172</v>
      </c>
    </row>
    <row r="3" spans="1:20" x14ac:dyDescent="0.25">
      <c r="A3" t="s">
        <v>2170</v>
      </c>
      <c r="B3" t="s">
        <v>2171</v>
      </c>
      <c r="C3" s="316">
        <v>43110</v>
      </c>
      <c r="D3" s="441">
        <v>-1343.55</v>
      </c>
      <c r="E3" t="s">
        <v>338</v>
      </c>
      <c r="F3" t="s">
        <v>2192</v>
      </c>
      <c r="G3" t="s">
        <v>2193</v>
      </c>
      <c r="H3" t="s">
        <v>2194</v>
      </c>
      <c r="I3">
        <v>39</v>
      </c>
      <c r="J3">
        <v>16601.57</v>
      </c>
      <c r="K3" s="437">
        <f t="shared" ref="K3:K66" si="1">J2+D3</f>
        <v>16601.57</v>
      </c>
      <c r="L3" s="437">
        <f t="shared" si="0"/>
        <v>0</v>
      </c>
      <c r="M3" s="436">
        <v>2018</v>
      </c>
      <c r="N3" s="448" t="s">
        <v>2145</v>
      </c>
      <c r="O3" s="448" t="s">
        <v>384</v>
      </c>
      <c r="P3" s="184" t="s">
        <v>384</v>
      </c>
    </row>
    <row r="4" spans="1:20" x14ac:dyDescent="0.25">
      <c r="A4" t="s">
        <v>2170</v>
      </c>
      <c r="B4" t="s">
        <v>2171</v>
      </c>
      <c r="C4" s="316">
        <v>43110</v>
      </c>
      <c r="D4" s="441">
        <v>-890.4</v>
      </c>
      <c r="E4" t="s">
        <v>2155</v>
      </c>
      <c r="F4" t="s">
        <v>302</v>
      </c>
      <c r="G4" t="s">
        <v>2195</v>
      </c>
      <c r="H4" t="s">
        <v>2196</v>
      </c>
      <c r="I4">
        <v>39</v>
      </c>
      <c r="J4">
        <v>15711.17</v>
      </c>
      <c r="K4" s="437">
        <f t="shared" si="1"/>
        <v>15711.17</v>
      </c>
      <c r="L4" s="437">
        <f t="shared" si="0"/>
        <v>0</v>
      </c>
      <c r="M4" s="436">
        <v>2018</v>
      </c>
      <c r="N4" s="448" t="s">
        <v>2145</v>
      </c>
      <c r="O4" s="448" t="s">
        <v>384</v>
      </c>
      <c r="P4" s="184" t="s">
        <v>384</v>
      </c>
    </row>
    <row r="5" spans="1:20" x14ac:dyDescent="0.25">
      <c r="A5" t="s">
        <v>2170</v>
      </c>
      <c r="B5" t="s">
        <v>2171</v>
      </c>
      <c r="C5" s="316">
        <v>43110</v>
      </c>
      <c r="D5" s="441">
        <v>80002.740000000005</v>
      </c>
      <c r="H5" t="s">
        <v>378</v>
      </c>
      <c r="I5">
        <v>89</v>
      </c>
      <c r="J5">
        <v>95713.91</v>
      </c>
      <c r="K5" s="437">
        <f t="shared" si="1"/>
        <v>95713.91</v>
      </c>
      <c r="L5" s="437">
        <f t="shared" si="0"/>
        <v>0</v>
      </c>
      <c r="M5" s="436">
        <v>2018</v>
      </c>
      <c r="N5" s="448" t="s">
        <v>378</v>
      </c>
      <c r="O5" s="448" t="s">
        <v>392</v>
      </c>
      <c r="P5" s="184" t="s">
        <v>392</v>
      </c>
    </row>
    <row r="6" spans="1:20" x14ac:dyDescent="0.25">
      <c r="A6" t="s">
        <v>2170</v>
      </c>
      <c r="B6" t="s">
        <v>2171</v>
      </c>
      <c r="C6" s="316">
        <v>43111</v>
      </c>
      <c r="D6" s="441">
        <v>1343.55</v>
      </c>
      <c r="E6" t="s">
        <v>2197</v>
      </c>
      <c r="F6" t="s">
        <v>2198</v>
      </c>
      <c r="G6" t="s">
        <v>2199</v>
      </c>
      <c r="H6" t="s">
        <v>1694</v>
      </c>
      <c r="I6">
        <v>90</v>
      </c>
      <c r="J6">
        <v>97057.46</v>
      </c>
      <c r="K6" s="437">
        <f t="shared" si="1"/>
        <v>97057.46</v>
      </c>
      <c r="L6" s="437">
        <f t="shared" si="0"/>
        <v>0</v>
      </c>
      <c r="M6" s="436">
        <v>2018</v>
      </c>
      <c r="N6" s="448" t="s">
        <v>2145</v>
      </c>
      <c r="O6" s="448" t="s">
        <v>384</v>
      </c>
      <c r="P6" s="184" t="s">
        <v>384</v>
      </c>
    </row>
    <row r="7" spans="1:20" x14ac:dyDescent="0.25">
      <c r="A7" t="s">
        <v>2170</v>
      </c>
      <c r="B7" t="s">
        <v>2171</v>
      </c>
      <c r="C7" s="316">
        <v>43111</v>
      </c>
      <c r="D7" s="441">
        <v>890.4</v>
      </c>
      <c r="E7" t="s">
        <v>2200</v>
      </c>
      <c r="F7" t="s">
        <v>2201</v>
      </c>
      <c r="G7" t="s">
        <v>1693</v>
      </c>
      <c r="H7" t="s">
        <v>1694</v>
      </c>
      <c r="I7">
        <v>90</v>
      </c>
      <c r="J7">
        <v>97947.86</v>
      </c>
      <c r="K7" s="437">
        <f t="shared" si="1"/>
        <v>97947.86</v>
      </c>
      <c r="L7" s="437">
        <f t="shared" si="0"/>
        <v>0</v>
      </c>
      <c r="M7" s="436">
        <v>2018</v>
      </c>
      <c r="N7" s="448" t="s">
        <v>2145</v>
      </c>
      <c r="O7" s="448" t="s">
        <v>384</v>
      </c>
      <c r="P7" s="184" t="s">
        <v>384</v>
      </c>
    </row>
    <row r="8" spans="1:20" x14ac:dyDescent="0.25">
      <c r="A8" t="s">
        <v>2170</v>
      </c>
      <c r="B8" t="s">
        <v>2171</v>
      </c>
      <c r="C8" s="316">
        <v>43114</v>
      </c>
      <c r="D8" s="449">
        <v>-197.55</v>
      </c>
      <c r="E8" t="s">
        <v>338</v>
      </c>
      <c r="F8" t="s">
        <v>2192</v>
      </c>
      <c r="G8" t="s">
        <v>2193</v>
      </c>
      <c r="H8" t="s">
        <v>2202</v>
      </c>
      <c r="I8">
        <v>39</v>
      </c>
      <c r="J8">
        <v>97750.31</v>
      </c>
      <c r="K8" s="437">
        <f t="shared" si="1"/>
        <v>97750.31</v>
      </c>
      <c r="L8" s="437">
        <f t="shared" si="0"/>
        <v>0</v>
      </c>
      <c r="M8" s="436">
        <v>2018</v>
      </c>
      <c r="N8" s="448" t="s">
        <v>296</v>
      </c>
      <c r="O8" s="448" t="s">
        <v>338</v>
      </c>
      <c r="P8" s="184" t="s">
        <v>2209</v>
      </c>
    </row>
    <row r="9" spans="1:20" x14ac:dyDescent="0.25">
      <c r="A9" t="s">
        <v>2170</v>
      </c>
      <c r="B9" t="s">
        <v>2171</v>
      </c>
      <c r="C9" s="316">
        <v>43114</v>
      </c>
      <c r="D9" s="449">
        <v>-890.4</v>
      </c>
      <c r="E9" t="s">
        <v>2155</v>
      </c>
      <c r="F9" t="s">
        <v>302</v>
      </c>
      <c r="H9" t="s">
        <v>2203</v>
      </c>
      <c r="I9">
        <v>39</v>
      </c>
      <c r="J9">
        <v>96859.91</v>
      </c>
      <c r="K9" s="437">
        <f t="shared" si="1"/>
        <v>96859.91</v>
      </c>
      <c r="L9" s="437">
        <f t="shared" si="0"/>
        <v>0</v>
      </c>
      <c r="M9" s="436">
        <v>2018</v>
      </c>
      <c r="N9" s="448" t="s">
        <v>296</v>
      </c>
      <c r="O9" s="448" t="s">
        <v>2155</v>
      </c>
      <c r="P9" s="184" t="s">
        <v>2210</v>
      </c>
    </row>
    <row r="10" spans="1:20" x14ac:dyDescent="0.25">
      <c r="A10" t="s">
        <v>2170</v>
      </c>
      <c r="B10" t="s">
        <v>2171</v>
      </c>
      <c r="C10" s="316">
        <v>43135</v>
      </c>
      <c r="D10" s="441">
        <v>389</v>
      </c>
      <c r="E10" t="s">
        <v>1457</v>
      </c>
      <c r="G10" t="s">
        <v>546</v>
      </c>
      <c r="H10" t="s">
        <v>457</v>
      </c>
      <c r="I10">
        <v>52</v>
      </c>
      <c r="J10">
        <v>97248.91</v>
      </c>
      <c r="K10" s="437">
        <f t="shared" si="1"/>
        <v>97248.91</v>
      </c>
      <c r="L10" s="437">
        <f t="shared" si="0"/>
        <v>0</v>
      </c>
      <c r="M10" s="436">
        <v>2018</v>
      </c>
      <c r="N10" s="448" t="s">
        <v>346</v>
      </c>
      <c r="O10" s="448" t="s">
        <v>2211</v>
      </c>
      <c r="P10" s="184" t="s">
        <v>2212</v>
      </c>
    </row>
    <row r="11" spans="1:20" x14ac:dyDescent="0.25">
      <c r="A11" t="s">
        <v>2170</v>
      </c>
      <c r="B11" t="s">
        <v>2171</v>
      </c>
      <c r="C11" s="316">
        <v>43139</v>
      </c>
      <c r="D11" s="441">
        <v>40</v>
      </c>
      <c r="E11" t="s">
        <v>2213</v>
      </c>
      <c r="G11" t="s">
        <v>2214</v>
      </c>
      <c r="H11" t="s">
        <v>2174</v>
      </c>
      <c r="I11">
        <v>52</v>
      </c>
      <c r="J11">
        <v>97288.91</v>
      </c>
      <c r="K11" s="437">
        <f t="shared" si="1"/>
        <v>97288.91</v>
      </c>
      <c r="L11" s="437">
        <f t="shared" si="0"/>
        <v>0</v>
      </c>
      <c r="M11" s="436">
        <v>2018</v>
      </c>
      <c r="N11" s="448" t="s">
        <v>346</v>
      </c>
      <c r="O11" s="448" t="s">
        <v>2215</v>
      </c>
      <c r="P11" s="184" t="s">
        <v>2172</v>
      </c>
    </row>
    <row r="12" spans="1:20" x14ac:dyDescent="0.25">
      <c r="A12" t="s">
        <v>2170</v>
      </c>
      <c r="B12" t="s">
        <v>2171</v>
      </c>
      <c r="C12" s="316">
        <v>43139</v>
      </c>
      <c r="D12" s="441">
        <v>50</v>
      </c>
      <c r="E12" t="s">
        <v>2216</v>
      </c>
      <c r="H12" t="s">
        <v>2217</v>
      </c>
      <c r="I12">
        <v>90</v>
      </c>
      <c r="J12">
        <v>97338.91</v>
      </c>
      <c r="K12" s="437">
        <f t="shared" si="1"/>
        <v>97338.91</v>
      </c>
      <c r="L12" s="437">
        <f t="shared" si="0"/>
        <v>0</v>
      </c>
      <c r="M12" s="436">
        <v>2018</v>
      </c>
      <c r="N12" s="448" t="s">
        <v>346</v>
      </c>
      <c r="O12" s="448" t="s">
        <v>2215</v>
      </c>
      <c r="P12" s="184" t="s">
        <v>2172</v>
      </c>
    </row>
    <row r="13" spans="1:20" x14ac:dyDescent="0.25">
      <c r="A13" t="s">
        <v>2170</v>
      </c>
      <c r="B13" t="s">
        <v>2171</v>
      </c>
      <c r="C13" s="316">
        <v>43140</v>
      </c>
      <c r="D13" s="441">
        <v>40</v>
      </c>
      <c r="E13" t="s">
        <v>2218</v>
      </c>
      <c r="F13" t="s">
        <v>2219</v>
      </c>
      <c r="H13" t="s">
        <v>2173</v>
      </c>
      <c r="I13">
        <v>90</v>
      </c>
      <c r="J13">
        <v>97378.91</v>
      </c>
      <c r="K13" s="437">
        <f t="shared" si="1"/>
        <v>97378.91</v>
      </c>
      <c r="L13" s="437">
        <f t="shared" si="0"/>
        <v>0</v>
      </c>
      <c r="M13" s="436">
        <v>2018</v>
      </c>
      <c r="N13" s="448" t="s">
        <v>346</v>
      </c>
      <c r="O13" s="448" t="s">
        <v>2215</v>
      </c>
      <c r="P13" s="184" t="s">
        <v>2172</v>
      </c>
    </row>
    <row r="14" spans="1:20" x14ac:dyDescent="0.25">
      <c r="A14" t="s">
        <v>2170</v>
      </c>
      <c r="B14" t="s">
        <v>2171</v>
      </c>
      <c r="C14" s="316">
        <v>43140</v>
      </c>
      <c r="D14" s="441">
        <v>40</v>
      </c>
      <c r="G14" t="s">
        <v>2220</v>
      </c>
      <c r="H14" t="s">
        <v>2221</v>
      </c>
      <c r="I14">
        <v>90</v>
      </c>
      <c r="J14">
        <v>97418.91</v>
      </c>
      <c r="K14" s="437">
        <f t="shared" si="1"/>
        <v>97418.91</v>
      </c>
      <c r="L14" s="437">
        <f t="shared" si="0"/>
        <v>0</v>
      </c>
      <c r="M14" s="436">
        <v>2018</v>
      </c>
      <c r="N14" s="448" t="s">
        <v>346</v>
      </c>
      <c r="O14" s="448" t="s">
        <v>2215</v>
      </c>
      <c r="P14" s="184" t="s">
        <v>2172</v>
      </c>
    </row>
    <row r="15" spans="1:20" x14ac:dyDescent="0.25">
      <c r="A15" t="s">
        <v>2170</v>
      </c>
      <c r="B15" t="s">
        <v>2171</v>
      </c>
      <c r="C15" s="316">
        <v>43140</v>
      </c>
      <c r="D15" s="441">
        <v>-80000</v>
      </c>
      <c r="G15" t="s">
        <v>2186</v>
      </c>
      <c r="H15" t="s">
        <v>378</v>
      </c>
      <c r="I15">
        <v>39</v>
      </c>
      <c r="J15">
        <v>17418.91</v>
      </c>
      <c r="K15" s="437">
        <f t="shared" si="1"/>
        <v>17418.910000000003</v>
      </c>
      <c r="L15" s="437">
        <f t="shared" si="0"/>
        <v>0</v>
      </c>
      <c r="M15" s="436">
        <v>2018</v>
      </c>
      <c r="N15" s="448" t="s">
        <v>378</v>
      </c>
      <c r="O15" s="448" t="s">
        <v>392</v>
      </c>
      <c r="P15" s="184" t="s">
        <v>392</v>
      </c>
    </row>
    <row r="16" spans="1:20" x14ac:dyDescent="0.25">
      <c r="A16" s="438" t="s">
        <v>2170</v>
      </c>
      <c r="B16" s="438" t="s">
        <v>2171</v>
      </c>
      <c r="C16" s="450">
        <v>43141</v>
      </c>
      <c r="D16" s="451">
        <v>-520</v>
      </c>
      <c r="E16" s="438" t="s">
        <v>2222</v>
      </c>
      <c r="F16" s="438" t="s">
        <v>2223</v>
      </c>
      <c r="G16" s="438"/>
      <c r="H16" s="438" t="s">
        <v>2224</v>
      </c>
      <c r="I16" s="438">
        <v>39</v>
      </c>
      <c r="J16" s="438">
        <v>16898.91</v>
      </c>
      <c r="K16" s="452">
        <f t="shared" si="1"/>
        <v>16898.91</v>
      </c>
      <c r="L16" s="452">
        <f t="shared" si="0"/>
        <v>0</v>
      </c>
      <c r="M16" s="453">
        <v>2018</v>
      </c>
      <c r="N16" s="448" t="s">
        <v>296</v>
      </c>
      <c r="O16" s="448" t="s">
        <v>2225</v>
      </c>
      <c r="P16" s="184" t="s">
        <v>2226</v>
      </c>
    </row>
    <row r="17" spans="1:16" x14ac:dyDescent="0.25">
      <c r="A17" s="438" t="s">
        <v>2170</v>
      </c>
      <c r="B17" s="438" t="s">
        <v>2171</v>
      </c>
      <c r="C17" s="450">
        <v>43144</v>
      </c>
      <c r="D17" s="451">
        <v>-310.5</v>
      </c>
      <c r="E17" s="438" t="s">
        <v>2222</v>
      </c>
      <c r="F17" s="438" t="s">
        <v>2227</v>
      </c>
      <c r="G17" s="438"/>
      <c r="H17" s="438" t="s">
        <v>2228</v>
      </c>
      <c r="I17" s="438">
        <v>39</v>
      </c>
      <c r="J17" s="438">
        <v>16588.41</v>
      </c>
      <c r="K17" s="452">
        <f t="shared" si="1"/>
        <v>16588.41</v>
      </c>
      <c r="L17" s="452">
        <f t="shared" si="0"/>
        <v>0</v>
      </c>
      <c r="M17" s="453">
        <v>2018</v>
      </c>
      <c r="N17" s="448" t="s">
        <v>296</v>
      </c>
      <c r="O17" s="448" t="s">
        <v>2225</v>
      </c>
      <c r="P17" s="184" t="s">
        <v>2229</v>
      </c>
    </row>
    <row r="18" spans="1:16" x14ac:dyDescent="0.25">
      <c r="A18" s="438" t="s">
        <v>2170</v>
      </c>
      <c r="B18" s="438" t="s">
        <v>2171</v>
      </c>
      <c r="C18" s="450">
        <v>43148</v>
      </c>
      <c r="D18" s="451">
        <v>-260</v>
      </c>
      <c r="E18" s="438" t="s">
        <v>2222</v>
      </c>
      <c r="F18" s="438" t="s">
        <v>2230</v>
      </c>
      <c r="G18" s="438"/>
      <c r="H18" s="438" t="s">
        <v>2231</v>
      </c>
      <c r="I18" s="438">
        <v>39</v>
      </c>
      <c r="J18" s="438">
        <v>16328.41</v>
      </c>
      <c r="K18" s="452">
        <f t="shared" si="1"/>
        <v>16328.41</v>
      </c>
      <c r="L18" s="452">
        <f t="shared" si="0"/>
        <v>0</v>
      </c>
      <c r="M18" s="453">
        <v>2018</v>
      </c>
      <c r="N18" s="448" t="s">
        <v>296</v>
      </c>
      <c r="O18" s="448" t="s">
        <v>2225</v>
      </c>
      <c r="P18" s="184" t="s">
        <v>2232</v>
      </c>
    </row>
    <row r="19" spans="1:16" x14ac:dyDescent="0.25">
      <c r="A19" s="438" t="s">
        <v>2170</v>
      </c>
      <c r="B19" s="438" t="s">
        <v>2171</v>
      </c>
      <c r="C19" s="450">
        <v>43148</v>
      </c>
      <c r="D19" s="451">
        <v>-317.73</v>
      </c>
      <c r="E19" s="438" t="s">
        <v>2222</v>
      </c>
      <c r="F19" s="438" t="s">
        <v>2176</v>
      </c>
      <c r="G19" s="438"/>
      <c r="H19" s="438" t="s">
        <v>2233</v>
      </c>
      <c r="I19" s="438">
        <v>39</v>
      </c>
      <c r="J19" s="438">
        <v>16010.68</v>
      </c>
      <c r="K19" s="452">
        <f t="shared" si="1"/>
        <v>16010.68</v>
      </c>
      <c r="L19" s="452">
        <f t="shared" si="0"/>
        <v>0</v>
      </c>
      <c r="M19" s="453">
        <v>2018</v>
      </c>
      <c r="N19" s="448" t="s">
        <v>296</v>
      </c>
      <c r="O19" s="448" t="s">
        <v>2225</v>
      </c>
      <c r="P19" s="184" t="s">
        <v>2232</v>
      </c>
    </row>
    <row r="20" spans="1:16" x14ac:dyDescent="0.25">
      <c r="A20" t="s">
        <v>2170</v>
      </c>
      <c r="B20" t="s">
        <v>2171</v>
      </c>
      <c r="C20" s="316">
        <v>43150</v>
      </c>
      <c r="D20" s="441">
        <v>40</v>
      </c>
      <c r="E20" t="s">
        <v>2175</v>
      </c>
      <c r="F20" t="s">
        <v>2234</v>
      </c>
      <c r="G20" t="s">
        <v>2235</v>
      </c>
      <c r="H20" t="s">
        <v>2236</v>
      </c>
      <c r="I20">
        <v>90</v>
      </c>
      <c r="J20">
        <v>16050.68</v>
      </c>
      <c r="K20" s="437">
        <f t="shared" si="1"/>
        <v>16050.68</v>
      </c>
      <c r="L20" s="437">
        <f t="shared" si="0"/>
        <v>0</v>
      </c>
      <c r="M20" s="436">
        <v>2018</v>
      </c>
      <c r="N20" s="448" t="s">
        <v>346</v>
      </c>
      <c r="O20" s="448" t="s">
        <v>2215</v>
      </c>
      <c r="P20" s="184" t="s">
        <v>2172</v>
      </c>
    </row>
    <row r="21" spans="1:16" x14ac:dyDescent="0.25">
      <c r="A21" t="s">
        <v>2170</v>
      </c>
      <c r="B21" t="s">
        <v>2171</v>
      </c>
      <c r="C21" s="316">
        <v>43152</v>
      </c>
      <c r="D21" s="441">
        <v>40</v>
      </c>
      <c r="E21" t="s">
        <v>2237</v>
      </c>
      <c r="F21" t="s">
        <v>2238</v>
      </c>
      <c r="H21" t="s">
        <v>2239</v>
      </c>
      <c r="I21">
        <v>90</v>
      </c>
      <c r="J21">
        <v>16090.68</v>
      </c>
      <c r="K21" s="437">
        <f t="shared" si="1"/>
        <v>16090.68</v>
      </c>
      <c r="L21" s="437">
        <f t="shared" si="0"/>
        <v>0</v>
      </c>
      <c r="M21" s="436">
        <v>2018</v>
      </c>
      <c r="N21" s="448" t="s">
        <v>346</v>
      </c>
      <c r="O21" s="448" t="s">
        <v>2215</v>
      </c>
      <c r="P21" s="184" t="s">
        <v>2172</v>
      </c>
    </row>
    <row r="22" spans="1:16" x14ac:dyDescent="0.25">
      <c r="A22" t="s">
        <v>2170</v>
      </c>
      <c r="B22" t="s">
        <v>2171</v>
      </c>
      <c r="C22" s="316">
        <v>43152</v>
      </c>
      <c r="D22" s="441">
        <v>40</v>
      </c>
      <c r="E22" t="s">
        <v>2240</v>
      </c>
      <c r="F22" t="s">
        <v>2241</v>
      </c>
      <c r="G22" t="s">
        <v>2242</v>
      </c>
      <c r="H22" t="s">
        <v>2243</v>
      </c>
      <c r="I22">
        <v>90</v>
      </c>
      <c r="J22">
        <v>16130.68</v>
      </c>
      <c r="K22" s="437">
        <f t="shared" si="1"/>
        <v>16130.68</v>
      </c>
      <c r="L22" s="437">
        <f t="shared" si="0"/>
        <v>0</v>
      </c>
      <c r="M22" s="436">
        <v>2018</v>
      </c>
      <c r="N22" s="448" t="s">
        <v>346</v>
      </c>
      <c r="O22" s="448" t="s">
        <v>2215</v>
      </c>
      <c r="P22" s="184" t="s">
        <v>2172</v>
      </c>
    </row>
    <row r="23" spans="1:16" x14ac:dyDescent="0.25">
      <c r="A23" t="s">
        <v>2170</v>
      </c>
      <c r="B23" t="s">
        <v>2171</v>
      </c>
      <c r="C23" s="316">
        <v>43152</v>
      </c>
      <c r="D23" s="441">
        <v>40</v>
      </c>
      <c r="E23" t="s">
        <v>2244</v>
      </c>
      <c r="F23" t="s">
        <v>2245</v>
      </c>
      <c r="H23" t="s">
        <v>2246</v>
      </c>
      <c r="I23">
        <v>90</v>
      </c>
      <c r="J23">
        <v>16170.68</v>
      </c>
      <c r="K23" s="437">
        <f t="shared" si="1"/>
        <v>16170.68</v>
      </c>
      <c r="L23" s="437">
        <f t="shared" si="0"/>
        <v>0</v>
      </c>
      <c r="M23" s="436">
        <v>2018</v>
      </c>
      <c r="N23" s="448" t="s">
        <v>346</v>
      </c>
      <c r="O23" s="448" t="s">
        <v>2215</v>
      </c>
      <c r="P23" s="184" t="s">
        <v>2172</v>
      </c>
    </row>
    <row r="24" spans="1:16" x14ac:dyDescent="0.25">
      <c r="A24" t="s">
        <v>2170</v>
      </c>
      <c r="B24" t="s">
        <v>2171</v>
      </c>
      <c r="C24" s="316">
        <v>43157</v>
      </c>
      <c r="D24" s="441">
        <v>-439</v>
      </c>
      <c r="E24" t="s">
        <v>2247</v>
      </c>
      <c r="G24" t="s">
        <v>2195</v>
      </c>
      <c r="H24" t="s">
        <v>2248</v>
      </c>
      <c r="I24">
        <v>39</v>
      </c>
      <c r="J24">
        <v>15731.68</v>
      </c>
      <c r="K24" s="437">
        <f t="shared" si="1"/>
        <v>15731.68</v>
      </c>
      <c r="L24" s="437">
        <f t="shared" si="0"/>
        <v>0</v>
      </c>
      <c r="M24" s="436">
        <v>2018</v>
      </c>
      <c r="N24" s="448" t="s">
        <v>296</v>
      </c>
      <c r="O24" s="448" t="s">
        <v>2249</v>
      </c>
      <c r="P24" s="184" t="s">
        <v>2250</v>
      </c>
    </row>
    <row r="25" spans="1:16" x14ac:dyDescent="0.25">
      <c r="A25" t="s">
        <v>2170</v>
      </c>
      <c r="B25" t="s">
        <v>2171</v>
      </c>
      <c r="C25" s="316">
        <v>43158</v>
      </c>
      <c r="D25" s="441">
        <v>-243.8</v>
      </c>
      <c r="E25" t="s">
        <v>2222</v>
      </c>
      <c r="F25" t="s">
        <v>2176</v>
      </c>
      <c r="H25" t="s">
        <v>2251</v>
      </c>
      <c r="I25">
        <v>39</v>
      </c>
      <c r="J25">
        <v>15487.88</v>
      </c>
      <c r="K25" s="437">
        <f t="shared" si="1"/>
        <v>15487.880000000001</v>
      </c>
      <c r="L25" s="437">
        <f t="shared" si="0"/>
        <v>0</v>
      </c>
      <c r="M25" s="436">
        <v>2018</v>
      </c>
      <c r="N25" s="448" t="s">
        <v>296</v>
      </c>
      <c r="O25" s="448" t="s">
        <v>2225</v>
      </c>
      <c r="P25" s="184" t="s">
        <v>2252</v>
      </c>
    </row>
    <row r="26" spans="1:16" x14ac:dyDescent="0.25">
      <c r="A26" t="s">
        <v>2170</v>
      </c>
      <c r="B26" t="s">
        <v>2171</v>
      </c>
      <c r="C26" s="316">
        <v>43158</v>
      </c>
      <c r="D26" s="441">
        <v>-317.24</v>
      </c>
      <c r="E26" t="s">
        <v>2222</v>
      </c>
      <c r="F26" t="s">
        <v>2253</v>
      </c>
      <c r="G26" t="s">
        <v>2254</v>
      </c>
      <c r="H26" t="s">
        <v>2255</v>
      </c>
      <c r="I26">
        <v>39</v>
      </c>
      <c r="J26">
        <v>15170.64</v>
      </c>
      <c r="K26" s="437">
        <f t="shared" si="1"/>
        <v>15170.64</v>
      </c>
      <c r="L26" s="437">
        <f t="shared" si="0"/>
        <v>0</v>
      </c>
      <c r="M26" s="436">
        <v>2018</v>
      </c>
      <c r="N26" s="448" t="s">
        <v>296</v>
      </c>
      <c r="O26" s="448" t="s">
        <v>2225</v>
      </c>
      <c r="P26" s="184" t="s">
        <v>2256</v>
      </c>
    </row>
    <row r="27" spans="1:16" x14ac:dyDescent="0.25">
      <c r="A27" t="s">
        <v>2170</v>
      </c>
      <c r="B27" t="s">
        <v>2171</v>
      </c>
      <c r="C27" s="316">
        <v>43166</v>
      </c>
      <c r="D27" s="441">
        <v>50</v>
      </c>
      <c r="E27" t="s">
        <v>2216</v>
      </c>
      <c r="F27" t="s">
        <v>2257</v>
      </c>
      <c r="G27" t="s">
        <v>2258</v>
      </c>
      <c r="H27" t="s">
        <v>2217</v>
      </c>
      <c r="I27">
        <v>90</v>
      </c>
      <c r="J27">
        <v>15220.64</v>
      </c>
      <c r="K27" s="437">
        <f t="shared" si="1"/>
        <v>15220.64</v>
      </c>
      <c r="L27" s="437">
        <f t="shared" si="0"/>
        <v>0</v>
      </c>
      <c r="M27" s="436">
        <v>2018</v>
      </c>
      <c r="N27" s="448" t="s">
        <v>346</v>
      </c>
      <c r="O27" s="448" t="s">
        <v>2215</v>
      </c>
      <c r="P27" s="184" t="s">
        <v>2172</v>
      </c>
    </row>
    <row r="28" spans="1:16" x14ac:dyDescent="0.25">
      <c r="A28" t="s">
        <v>2170</v>
      </c>
      <c r="B28" t="s">
        <v>2171</v>
      </c>
      <c r="C28" s="316">
        <v>43168</v>
      </c>
      <c r="D28" s="441">
        <v>40</v>
      </c>
      <c r="E28" t="s">
        <v>2178</v>
      </c>
      <c r="G28" t="s">
        <v>2259</v>
      </c>
      <c r="H28" t="s">
        <v>2260</v>
      </c>
      <c r="I28">
        <v>90</v>
      </c>
      <c r="J28">
        <v>15260.64</v>
      </c>
      <c r="K28" s="437">
        <f t="shared" si="1"/>
        <v>15260.64</v>
      </c>
      <c r="L28" s="437">
        <f t="shared" si="0"/>
        <v>0</v>
      </c>
      <c r="M28" s="436">
        <v>2018</v>
      </c>
      <c r="N28" s="448" t="s">
        <v>346</v>
      </c>
      <c r="O28" s="448" t="s">
        <v>2215</v>
      </c>
      <c r="P28" s="184" t="s">
        <v>2172</v>
      </c>
    </row>
    <row r="29" spans="1:16" x14ac:dyDescent="0.25">
      <c r="A29" t="s">
        <v>2170</v>
      </c>
      <c r="B29" t="s">
        <v>2171</v>
      </c>
      <c r="C29" s="316">
        <v>43169</v>
      </c>
      <c r="D29" s="441">
        <v>-200</v>
      </c>
      <c r="G29">
        <v>810053</v>
      </c>
      <c r="I29">
        <v>41</v>
      </c>
      <c r="J29">
        <v>15060.64</v>
      </c>
      <c r="K29" s="437">
        <f t="shared" si="1"/>
        <v>15060.64</v>
      </c>
      <c r="L29" s="437">
        <f t="shared" si="0"/>
        <v>0</v>
      </c>
      <c r="M29" s="436">
        <v>2018</v>
      </c>
      <c r="N29" s="448" t="s">
        <v>296</v>
      </c>
      <c r="O29" s="448" t="s">
        <v>2225</v>
      </c>
      <c r="P29" s="184" t="s">
        <v>2261</v>
      </c>
    </row>
    <row r="30" spans="1:16" x14ac:dyDescent="0.25">
      <c r="A30" t="s">
        <v>2170</v>
      </c>
      <c r="B30" t="s">
        <v>2171</v>
      </c>
      <c r="C30" s="316">
        <v>43170</v>
      </c>
      <c r="D30" s="441">
        <v>143.01</v>
      </c>
      <c r="E30" t="s">
        <v>2183</v>
      </c>
      <c r="F30" t="s">
        <v>2262</v>
      </c>
      <c r="H30" t="s">
        <v>2184</v>
      </c>
      <c r="I30">
        <v>97</v>
      </c>
      <c r="J30">
        <v>15203.65</v>
      </c>
      <c r="K30" s="437">
        <f t="shared" si="1"/>
        <v>15203.65</v>
      </c>
      <c r="L30" s="437">
        <f t="shared" si="0"/>
        <v>0</v>
      </c>
      <c r="M30" s="436">
        <v>2018</v>
      </c>
      <c r="N30" s="448" t="s">
        <v>346</v>
      </c>
      <c r="O30" s="448" t="s">
        <v>2156</v>
      </c>
      <c r="P30" s="184" t="s">
        <v>2172</v>
      </c>
    </row>
    <row r="31" spans="1:16" x14ac:dyDescent="0.25">
      <c r="A31" t="s">
        <v>2170</v>
      </c>
      <c r="B31" t="s">
        <v>2171</v>
      </c>
      <c r="C31" s="316">
        <v>43170</v>
      </c>
      <c r="D31" s="441">
        <v>20000</v>
      </c>
      <c r="E31" t="s">
        <v>2183</v>
      </c>
      <c r="F31" t="s">
        <v>2262</v>
      </c>
      <c r="H31" t="s">
        <v>2185</v>
      </c>
      <c r="I31">
        <v>52</v>
      </c>
      <c r="J31">
        <v>35203.65</v>
      </c>
      <c r="K31" s="437">
        <f t="shared" si="1"/>
        <v>35203.65</v>
      </c>
      <c r="L31" s="437">
        <f t="shared" si="0"/>
        <v>0</v>
      </c>
      <c r="M31" s="436">
        <v>2018</v>
      </c>
      <c r="N31" s="448" t="s">
        <v>378</v>
      </c>
      <c r="O31" s="448" t="s">
        <v>392</v>
      </c>
      <c r="P31" s="184" t="s">
        <v>392</v>
      </c>
    </row>
    <row r="32" spans="1:16" x14ac:dyDescent="0.25">
      <c r="A32" t="s">
        <v>2170</v>
      </c>
      <c r="B32" t="s">
        <v>2171</v>
      </c>
      <c r="C32" s="316">
        <v>43171</v>
      </c>
      <c r="D32" s="441">
        <v>130</v>
      </c>
      <c r="E32">
        <v>106183500</v>
      </c>
      <c r="F32" s="317">
        <v>43171</v>
      </c>
      <c r="G32" t="s">
        <v>1784</v>
      </c>
      <c r="H32" t="s">
        <v>1795</v>
      </c>
      <c r="I32">
        <v>90</v>
      </c>
      <c r="J32">
        <v>35333.65</v>
      </c>
      <c r="K32" s="437">
        <f t="shared" si="1"/>
        <v>35333.65</v>
      </c>
      <c r="L32" s="437">
        <f t="shared" si="0"/>
        <v>0</v>
      </c>
      <c r="M32" s="436">
        <v>2018</v>
      </c>
      <c r="N32" s="448" t="s">
        <v>346</v>
      </c>
      <c r="O32" s="448" t="s">
        <v>2225</v>
      </c>
      <c r="P32" s="184" t="s">
        <v>2263</v>
      </c>
    </row>
    <row r="33" spans="1:16" x14ac:dyDescent="0.25">
      <c r="A33" t="s">
        <v>2170</v>
      </c>
      <c r="B33" t="s">
        <v>2171</v>
      </c>
      <c r="C33" s="316">
        <v>43172</v>
      </c>
      <c r="D33" s="441">
        <v>200</v>
      </c>
      <c r="E33">
        <v>106183500</v>
      </c>
      <c r="F33" s="317">
        <v>43172</v>
      </c>
      <c r="G33" t="s">
        <v>1784</v>
      </c>
      <c r="H33" t="s">
        <v>1795</v>
      </c>
      <c r="I33">
        <v>90</v>
      </c>
      <c r="J33">
        <v>35533.65</v>
      </c>
      <c r="K33" s="437">
        <f t="shared" si="1"/>
        <v>35533.65</v>
      </c>
      <c r="L33" s="437">
        <f t="shared" si="0"/>
        <v>0</v>
      </c>
      <c r="M33" s="436">
        <v>2018</v>
      </c>
      <c r="N33" s="448" t="s">
        <v>346</v>
      </c>
      <c r="O33" s="448" t="s">
        <v>2225</v>
      </c>
      <c r="P33" s="184" t="s">
        <v>2263</v>
      </c>
    </row>
    <row r="34" spans="1:16" x14ac:dyDescent="0.25">
      <c r="A34" t="s">
        <v>2170</v>
      </c>
      <c r="B34" t="s">
        <v>2171</v>
      </c>
      <c r="C34" s="316">
        <v>43173</v>
      </c>
      <c r="D34" s="441">
        <v>-255</v>
      </c>
      <c r="E34" t="s">
        <v>2222</v>
      </c>
      <c r="F34" t="s">
        <v>2189</v>
      </c>
      <c r="H34" t="s">
        <v>2264</v>
      </c>
      <c r="I34">
        <v>39</v>
      </c>
      <c r="J34">
        <v>35278.65</v>
      </c>
      <c r="K34" s="437">
        <f t="shared" si="1"/>
        <v>35278.65</v>
      </c>
      <c r="L34" s="437">
        <f t="shared" si="0"/>
        <v>0</v>
      </c>
      <c r="M34" s="436">
        <v>2018</v>
      </c>
      <c r="N34" s="448" t="s">
        <v>296</v>
      </c>
      <c r="O34" s="448" t="s">
        <v>2225</v>
      </c>
      <c r="P34" s="184" t="s">
        <v>2265</v>
      </c>
    </row>
    <row r="35" spans="1:16" x14ac:dyDescent="0.25">
      <c r="A35" t="s">
        <v>2170</v>
      </c>
      <c r="B35" t="s">
        <v>2171</v>
      </c>
      <c r="C35" s="316">
        <v>43173</v>
      </c>
      <c r="D35" s="441">
        <v>-192.1</v>
      </c>
      <c r="E35" t="s">
        <v>2222</v>
      </c>
      <c r="F35" t="s">
        <v>2253</v>
      </c>
      <c r="G35" t="s">
        <v>2266</v>
      </c>
      <c r="H35" t="s">
        <v>2267</v>
      </c>
      <c r="I35">
        <v>39</v>
      </c>
      <c r="J35">
        <v>35086.550000000003</v>
      </c>
      <c r="K35" s="437">
        <f t="shared" si="1"/>
        <v>35086.550000000003</v>
      </c>
      <c r="L35" s="437">
        <f t="shared" si="0"/>
        <v>0</v>
      </c>
      <c r="M35" s="436">
        <v>2018</v>
      </c>
      <c r="N35" s="448" t="s">
        <v>296</v>
      </c>
      <c r="O35" s="448" t="s">
        <v>2225</v>
      </c>
      <c r="P35" s="184" t="s">
        <v>2268</v>
      </c>
    </row>
    <row r="36" spans="1:16" x14ac:dyDescent="0.25">
      <c r="A36" t="s">
        <v>2170</v>
      </c>
      <c r="B36" t="s">
        <v>2171</v>
      </c>
      <c r="C36" s="316">
        <v>43173</v>
      </c>
      <c r="D36" s="441">
        <v>-1920</v>
      </c>
      <c r="E36" t="s">
        <v>2222</v>
      </c>
      <c r="F36" t="s">
        <v>2269</v>
      </c>
      <c r="H36" t="s">
        <v>2270</v>
      </c>
      <c r="I36">
        <v>39</v>
      </c>
      <c r="J36">
        <v>33166.550000000003</v>
      </c>
      <c r="K36" s="437">
        <f t="shared" si="1"/>
        <v>33166.550000000003</v>
      </c>
      <c r="L36" s="437">
        <f t="shared" si="0"/>
        <v>0</v>
      </c>
      <c r="M36" s="436">
        <v>2018</v>
      </c>
      <c r="N36" s="448" t="s">
        <v>296</v>
      </c>
      <c r="O36" s="448" t="s">
        <v>2225</v>
      </c>
      <c r="P36" s="184" t="s">
        <v>2271</v>
      </c>
    </row>
    <row r="37" spans="1:16" x14ac:dyDescent="0.25">
      <c r="A37" t="s">
        <v>2170</v>
      </c>
      <c r="B37" t="s">
        <v>2171</v>
      </c>
      <c r="C37" s="316">
        <v>43173</v>
      </c>
      <c r="D37" s="441">
        <v>160</v>
      </c>
      <c r="E37">
        <v>106183500</v>
      </c>
      <c r="F37" s="317">
        <v>43173</v>
      </c>
      <c r="G37" t="s">
        <v>1784</v>
      </c>
      <c r="H37" t="s">
        <v>1795</v>
      </c>
      <c r="I37">
        <v>90</v>
      </c>
      <c r="J37">
        <v>33326.550000000003</v>
      </c>
      <c r="K37" s="437">
        <f t="shared" si="1"/>
        <v>33326.550000000003</v>
      </c>
      <c r="L37" s="437">
        <f t="shared" si="0"/>
        <v>0</v>
      </c>
      <c r="M37" s="436">
        <v>2018</v>
      </c>
      <c r="N37" s="448" t="s">
        <v>346</v>
      </c>
      <c r="O37" s="448" t="s">
        <v>2225</v>
      </c>
      <c r="P37" s="184" t="s">
        <v>2263</v>
      </c>
    </row>
    <row r="38" spans="1:16" x14ac:dyDescent="0.25">
      <c r="A38" t="s">
        <v>2170</v>
      </c>
      <c r="B38" t="s">
        <v>2171</v>
      </c>
      <c r="C38" s="316">
        <v>43174</v>
      </c>
      <c r="D38" s="441">
        <v>50</v>
      </c>
      <c r="E38" t="s">
        <v>2272</v>
      </c>
      <c r="G38" t="s">
        <v>2273</v>
      </c>
      <c r="H38" t="s">
        <v>2274</v>
      </c>
      <c r="I38">
        <v>52</v>
      </c>
      <c r="J38">
        <v>33376.550000000003</v>
      </c>
      <c r="K38" s="437">
        <f t="shared" si="1"/>
        <v>33376.550000000003</v>
      </c>
      <c r="L38" s="437">
        <f t="shared" si="0"/>
        <v>0</v>
      </c>
      <c r="M38" s="436">
        <v>2018</v>
      </c>
      <c r="N38" s="448" t="s">
        <v>346</v>
      </c>
      <c r="O38" s="448" t="s">
        <v>2215</v>
      </c>
      <c r="P38" s="184" t="s">
        <v>2172</v>
      </c>
    </row>
    <row r="39" spans="1:16" x14ac:dyDescent="0.25">
      <c r="A39" t="s">
        <v>2170</v>
      </c>
      <c r="B39" t="s">
        <v>2171</v>
      </c>
      <c r="C39" s="316">
        <v>43174</v>
      </c>
      <c r="D39" s="441">
        <v>40</v>
      </c>
      <c r="E39" t="s">
        <v>2275</v>
      </c>
      <c r="G39" t="s">
        <v>2276</v>
      </c>
      <c r="H39" t="s">
        <v>2277</v>
      </c>
      <c r="I39">
        <v>90</v>
      </c>
      <c r="J39">
        <v>33416.550000000003</v>
      </c>
      <c r="K39" s="437">
        <f t="shared" si="1"/>
        <v>33416.550000000003</v>
      </c>
      <c r="L39" s="437">
        <f t="shared" si="0"/>
        <v>0</v>
      </c>
      <c r="M39" s="436">
        <v>2018</v>
      </c>
      <c r="N39" s="448" t="s">
        <v>346</v>
      </c>
      <c r="O39" s="448" t="s">
        <v>2215</v>
      </c>
      <c r="P39" s="184" t="s">
        <v>2172</v>
      </c>
    </row>
    <row r="40" spans="1:16" x14ac:dyDescent="0.25">
      <c r="A40" t="s">
        <v>2170</v>
      </c>
      <c r="B40" t="s">
        <v>2171</v>
      </c>
      <c r="C40" s="316">
        <v>43174</v>
      </c>
      <c r="D40" s="441">
        <v>50</v>
      </c>
      <c r="E40" t="s">
        <v>2278</v>
      </c>
      <c r="F40" t="s">
        <v>2279</v>
      </c>
      <c r="G40" t="s">
        <v>2280</v>
      </c>
      <c r="H40" t="s">
        <v>2281</v>
      </c>
      <c r="I40">
        <v>90</v>
      </c>
      <c r="J40">
        <v>33466.550000000003</v>
      </c>
      <c r="K40" s="437">
        <f t="shared" si="1"/>
        <v>33466.550000000003</v>
      </c>
      <c r="L40" s="437">
        <f t="shared" si="0"/>
        <v>0</v>
      </c>
      <c r="M40" s="436">
        <v>2018</v>
      </c>
      <c r="N40" s="448" t="s">
        <v>346</v>
      </c>
      <c r="O40" s="448" t="s">
        <v>2215</v>
      </c>
      <c r="P40" s="184" t="s">
        <v>2172</v>
      </c>
    </row>
    <row r="41" spans="1:16" x14ac:dyDescent="0.25">
      <c r="A41" t="s">
        <v>2170</v>
      </c>
      <c r="B41" t="s">
        <v>2171</v>
      </c>
      <c r="C41" s="316">
        <v>43174</v>
      </c>
      <c r="D41" s="441">
        <v>710</v>
      </c>
      <c r="E41">
        <v>106183500</v>
      </c>
      <c r="F41" s="317">
        <v>43174</v>
      </c>
      <c r="G41" t="s">
        <v>1784</v>
      </c>
      <c r="H41" t="s">
        <v>1795</v>
      </c>
      <c r="I41">
        <v>90</v>
      </c>
      <c r="J41">
        <v>34176.550000000003</v>
      </c>
      <c r="K41" s="437">
        <f t="shared" si="1"/>
        <v>34176.550000000003</v>
      </c>
      <c r="L41" s="437">
        <f t="shared" si="0"/>
        <v>0</v>
      </c>
      <c r="M41" s="436">
        <v>2018</v>
      </c>
      <c r="N41" s="448" t="s">
        <v>346</v>
      </c>
      <c r="O41" s="448" t="s">
        <v>2225</v>
      </c>
      <c r="P41" s="184" t="s">
        <v>2263</v>
      </c>
    </row>
    <row r="42" spans="1:16" x14ac:dyDescent="0.25">
      <c r="A42" t="s">
        <v>2170</v>
      </c>
      <c r="B42" t="s">
        <v>2171</v>
      </c>
      <c r="C42" s="316">
        <v>43175</v>
      </c>
      <c r="D42" s="441">
        <v>1670</v>
      </c>
      <c r="E42">
        <v>106183500</v>
      </c>
      <c r="F42" s="317">
        <v>43175</v>
      </c>
      <c r="G42" t="s">
        <v>1784</v>
      </c>
      <c r="H42" t="s">
        <v>1795</v>
      </c>
      <c r="I42">
        <v>90</v>
      </c>
      <c r="J42">
        <v>35846.550000000003</v>
      </c>
      <c r="K42" s="437">
        <f t="shared" si="1"/>
        <v>35846.550000000003</v>
      </c>
      <c r="L42" s="437">
        <f t="shared" si="0"/>
        <v>0</v>
      </c>
      <c r="M42" s="436">
        <v>2018</v>
      </c>
      <c r="N42" s="448" t="s">
        <v>346</v>
      </c>
      <c r="O42" s="448" t="s">
        <v>2225</v>
      </c>
      <c r="P42" s="184" t="s">
        <v>2263</v>
      </c>
    </row>
    <row r="43" spans="1:16" x14ac:dyDescent="0.25">
      <c r="A43" t="s">
        <v>2170</v>
      </c>
      <c r="B43" t="s">
        <v>2171</v>
      </c>
      <c r="C43" s="316">
        <v>43176</v>
      </c>
      <c r="D43" s="441">
        <v>8573.2999999999993</v>
      </c>
      <c r="E43" t="s">
        <v>1604</v>
      </c>
      <c r="G43" t="s">
        <v>2282</v>
      </c>
      <c r="H43" t="s">
        <v>769</v>
      </c>
      <c r="I43">
        <v>52</v>
      </c>
      <c r="J43">
        <v>44419.85</v>
      </c>
      <c r="K43" s="437">
        <f t="shared" si="1"/>
        <v>44419.850000000006</v>
      </c>
      <c r="L43" s="437">
        <f t="shared" si="0"/>
        <v>0</v>
      </c>
      <c r="M43" s="436">
        <v>2018</v>
      </c>
      <c r="N43" s="448" t="s">
        <v>346</v>
      </c>
      <c r="O43" s="448" t="s">
        <v>2225</v>
      </c>
      <c r="P43" s="184" t="s">
        <v>2283</v>
      </c>
    </row>
    <row r="44" spans="1:16" x14ac:dyDescent="0.25">
      <c r="A44" t="s">
        <v>2170</v>
      </c>
      <c r="B44" t="s">
        <v>2171</v>
      </c>
      <c r="C44" s="316">
        <v>43176</v>
      </c>
      <c r="D44" s="441">
        <v>792.3</v>
      </c>
      <c r="E44" t="s">
        <v>1624</v>
      </c>
      <c r="G44" t="s">
        <v>2284</v>
      </c>
      <c r="H44" t="s">
        <v>769</v>
      </c>
      <c r="I44">
        <v>52</v>
      </c>
      <c r="J44">
        <v>45212.15</v>
      </c>
      <c r="K44" s="437">
        <f t="shared" si="1"/>
        <v>45212.15</v>
      </c>
      <c r="L44" s="437">
        <f t="shared" si="0"/>
        <v>0</v>
      </c>
      <c r="M44" s="436">
        <v>2018</v>
      </c>
      <c r="N44" s="448" t="s">
        <v>346</v>
      </c>
      <c r="O44" s="448" t="s">
        <v>2225</v>
      </c>
      <c r="P44" s="184" t="s">
        <v>2283</v>
      </c>
    </row>
    <row r="45" spans="1:16" x14ac:dyDescent="0.25">
      <c r="A45" t="s">
        <v>2170</v>
      </c>
      <c r="B45" t="s">
        <v>2171</v>
      </c>
      <c r="C45" s="316">
        <v>43176</v>
      </c>
      <c r="D45" s="441">
        <v>4120.3999999999996</v>
      </c>
      <c r="E45" t="s">
        <v>1604</v>
      </c>
      <c r="G45" t="s">
        <v>2285</v>
      </c>
      <c r="H45" t="s">
        <v>769</v>
      </c>
      <c r="I45">
        <v>52</v>
      </c>
      <c r="J45">
        <v>49332.55</v>
      </c>
      <c r="K45" s="437">
        <f t="shared" si="1"/>
        <v>49332.55</v>
      </c>
      <c r="L45" s="437">
        <f t="shared" si="0"/>
        <v>0</v>
      </c>
      <c r="M45" s="436">
        <v>2018</v>
      </c>
      <c r="N45" s="448" t="s">
        <v>346</v>
      </c>
      <c r="O45" s="448" t="s">
        <v>2225</v>
      </c>
      <c r="P45" s="184" t="s">
        <v>2283</v>
      </c>
    </row>
    <row r="46" spans="1:16" x14ac:dyDescent="0.25">
      <c r="A46" t="s">
        <v>2170</v>
      </c>
      <c r="B46" t="s">
        <v>2171</v>
      </c>
      <c r="C46" s="316">
        <v>43176</v>
      </c>
      <c r="D46" s="441">
        <v>200</v>
      </c>
      <c r="E46" t="s">
        <v>2286</v>
      </c>
      <c r="G46" t="s">
        <v>2287</v>
      </c>
      <c r="H46" t="s">
        <v>457</v>
      </c>
      <c r="I46">
        <v>52</v>
      </c>
      <c r="J46">
        <v>49532.55</v>
      </c>
      <c r="K46" s="437">
        <f t="shared" si="1"/>
        <v>49532.55</v>
      </c>
      <c r="L46" s="437">
        <f t="shared" si="0"/>
        <v>0</v>
      </c>
      <c r="M46" s="436">
        <v>2018</v>
      </c>
      <c r="N46" s="448" t="s">
        <v>346</v>
      </c>
      <c r="O46" s="448" t="s">
        <v>2225</v>
      </c>
      <c r="P46" s="184" t="s">
        <v>2288</v>
      </c>
    </row>
    <row r="47" spans="1:16" x14ac:dyDescent="0.25">
      <c r="A47" t="s">
        <v>2170</v>
      </c>
      <c r="B47" t="s">
        <v>2171</v>
      </c>
      <c r="C47" s="316">
        <v>43176</v>
      </c>
      <c r="D47" s="441">
        <v>200</v>
      </c>
      <c r="G47" t="s">
        <v>2289</v>
      </c>
      <c r="H47" t="s">
        <v>457</v>
      </c>
      <c r="I47">
        <v>52</v>
      </c>
      <c r="J47">
        <v>49732.55</v>
      </c>
      <c r="K47" s="437">
        <f t="shared" si="1"/>
        <v>49732.55</v>
      </c>
      <c r="L47" s="437">
        <f t="shared" si="0"/>
        <v>0</v>
      </c>
      <c r="M47" s="436">
        <v>2018</v>
      </c>
      <c r="N47" s="448" t="s">
        <v>296</v>
      </c>
      <c r="O47" s="448" t="s">
        <v>2225</v>
      </c>
      <c r="P47" s="184" t="s">
        <v>2261</v>
      </c>
    </row>
    <row r="48" spans="1:16" x14ac:dyDescent="0.25">
      <c r="A48" t="s">
        <v>2170</v>
      </c>
      <c r="B48" t="s">
        <v>2171</v>
      </c>
      <c r="C48" s="316">
        <v>43176</v>
      </c>
      <c r="D48" s="441">
        <v>254</v>
      </c>
      <c r="E48" t="s">
        <v>2290</v>
      </c>
      <c r="F48" t="s">
        <v>2291</v>
      </c>
      <c r="G48" t="s">
        <v>2292</v>
      </c>
      <c r="H48" t="s">
        <v>457</v>
      </c>
      <c r="I48">
        <v>52</v>
      </c>
      <c r="J48">
        <v>49986.55</v>
      </c>
      <c r="K48" s="437">
        <f t="shared" si="1"/>
        <v>49986.55</v>
      </c>
      <c r="L48" s="437">
        <f t="shared" si="0"/>
        <v>0</v>
      </c>
      <c r="M48" s="436">
        <v>2018</v>
      </c>
      <c r="N48" s="448" t="s">
        <v>346</v>
      </c>
      <c r="O48" s="448" t="s">
        <v>2293</v>
      </c>
      <c r="P48" s="184" t="s">
        <v>2294</v>
      </c>
    </row>
    <row r="49" spans="1:16" x14ac:dyDescent="0.25">
      <c r="A49" t="s">
        <v>2170</v>
      </c>
      <c r="B49" t="s">
        <v>2171</v>
      </c>
      <c r="C49" s="316">
        <v>43176</v>
      </c>
      <c r="D49" s="441">
        <v>97</v>
      </c>
      <c r="G49" t="s">
        <v>1608</v>
      </c>
      <c r="H49" t="s">
        <v>457</v>
      </c>
      <c r="I49">
        <v>52</v>
      </c>
      <c r="J49">
        <v>50083.55</v>
      </c>
      <c r="K49" s="437">
        <f t="shared" si="1"/>
        <v>50083.55</v>
      </c>
      <c r="L49" s="437">
        <f t="shared" si="0"/>
        <v>0</v>
      </c>
      <c r="M49" s="436">
        <v>2018</v>
      </c>
      <c r="N49" s="448" t="s">
        <v>346</v>
      </c>
      <c r="O49" s="448" t="s">
        <v>2225</v>
      </c>
      <c r="P49" s="184" t="s">
        <v>457</v>
      </c>
    </row>
    <row r="50" spans="1:16" x14ac:dyDescent="0.25">
      <c r="A50" t="s">
        <v>2170</v>
      </c>
      <c r="B50" t="s">
        <v>2171</v>
      </c>
      <c r="C50" s="316">
        <v>43176</v>
      </c>
      <c r="D50" s="441">
        <v>4178</v>
      </c>
      <c r="E50">
        <v>106183500</v>
      </c>
      <c r="F50" s="317">
        <v>43176</v>
      </c>
      <c r="G50" t="s">
        <v>1784</v>
      </c>
      <c r="H50" t="s">
        <v>1795</v>
      </c>
      <c r="I50">
        <v>90</v>
      </c>
      <c r="J50">
        <v>54261.55</v>
      </c>
      <c r="K50" s="437">
        <f t="shared" si="1"/>
        <v>54261.55</v>
      </c>
      <c r="L50" s="437">
        <f t="shared" si="0"/>
        <v>0</v>
      </c>
      <c r="M50" s="436">
        <v>2018</v>
      </c>
      <c r="N50" s="448" t="s">
        <v>346</v>
      </c>
      <c r="O50" s="448" t="s">
        <v>2225</v>
      </c>
      <c r="P50" s="184" t="s">
        <v>2295</v>
      </c>
    </row>
    <row r="51" spans="1:16" x14ac:dyDescent="0.25">
      <c r="A51" t="s">
        <v>2170</v>
      </c>
      <c r="B51" t="s">
        <v>2171</v>
      </c>
      <c r="C51" s="316">
        <v>43178</v>
      </c>
      <c r="D51" s="441">
        <v>0.9</v>
      </c>
      <c r="G51" t="s">
        <v>2285</v>
      </c>
      <c r="H51" t="s">
        <v>1809</v>
      </c>
      <c r="I51">
        <v>52</v>
      </c>
      <c r="J51">
        <v>54262.45</v>
      </c>
      <c r="K51" s="437">
        <f t="shared" si="1"/>
        <v>54262.450000000004</v>
      </c>
      <c r="L51" s="437">
        <f t="shared" si="0"/>
        <v>0</v>
      </c>
      <c r="M51" s="436">
        <v>2018</v>
      </c>
      <c r="N51" s="448" t="s">
        <v>346</v>
      </c>
      <c r="O51" s="448" t="s">
        <v>2225</v>
      </c>
      <c r="P51" s="184" t="s">
        <v>2172</v>
      </c>
    </row>
    <row r="52" spans="1:16" x14ac:dyDescent="0.25">
      <c r="A52" t="s">
        <v>2170</v>
      </c>
      <c r="B52" t="s">
        <v>2171</v>
      </c>
      <c r="C52" s="316">
        <v>43180</v>
      </c>
      <c r="D52" s="441">
        <v>-118.12</v>
      </c>
      <c r="E52" t="s">
        <v>2222</v>
      </c>
      <c r="G52" t="s">
        <v>2296</v>
      </c>
      <c r="H52" t="s">
        <v>2297</v>
      </c>
      <c r="I52">
        <v>39</v>
      </c>
      <c r="J52">
        <v>54144.33</v>
      </c>
      <c r="K52" s="437">
        <f t="shared" si="1"/>
        <v>54144.329999999994</v>
      </c>
      <c r="L52" s="437">
        <f t="shared" si="0"/>
        <v>0</v>
      </c>
      <c r="M52" s="436">
        <v>2018</v>
      </c>
      <c r="N52" s="448" t="s">
        <v>296</v>
      </c>
      <c r="O52" s="448" t="s">
        <v>2225</v>
      </c>
      <c r="P52" s="184" t="s">
        <v>2298</v>
      </c>
    </row>
    <row r="53" spans="1:16" x14ac:dyDescent="0.25">
      <c r="A53" t="s">
        <v>2170</v>
      </c>
      <c r="B53" t="s">
        <v>2171</v>
      </c>
      <c r="C53" s="316">
        <v>43180</v>
      </c>
      <c r="D53" s="441">
        <v>-119.7</v>
      </c>
      <c r="E53" t="s">
        <v>2222</v>
      </c>
      <c r="F53" t="s">
        <v>2299</v>
      </c>
      <c r="G53" t="s">
        <v>2300</v>
      </c>
      <c r="H53" t="s">
        <v>2301</v>
      </c>
      <c r="I53">
        <v>39</v>
      </c>
      <c r="J53">
        <v>54024.63</v>
      </c>
      <c r="K53" s="437">
        <f t="shared" si="1"/>
        <v>54024.630000000005</v>
      </c>
      <c r="L53" s="437">
        <f t="shared" si="0"/>
        <v>0</v>
      </c>
      <c r="M53" s="436">
        <v>2018</v>
      </c>
      <c r="N53" s="448" t="s">
        <v>296</v>
      </c>
      <c r="O53" s="448" t="s">
        <v>2225</v>
      </c>
      <c r="P53" s="184" t="s">
        <v>2302</v>
      </c>
    </row>
    <row r="54" spans="1:16" x14ac:dyDescent="0.25">
      <c r="A54" t="s">
        <v>2170</v>
      </c>
      <c r="B54" t="s">
        <v>2171</v>
      </c>
      <c r="C54" s="316">
        <v>43181</v>
      </c>
      <c r="D54" s="441">
        <v>-3808.24</v>
      </c>
      <c r="E54" t="s">
        <v>2222</v>
      </c>
      <c r="F54" t="s">
        <v>2116</v>
      </c>
      <c r="H54" t="s">
        <v>2303</v>
      </c>
      <c r="I54">
        <v>39</v>
      </c>
      <c r="J54">
        <v>50216.39</v>
      </c>
      <c r="K54" s="437">
        <f t="shared" si="1"/>
        <v>50216.39</v>
      </c>
      <c r="L54" s="437">
        <f t="shared" si="0"/>
        <v>0</v>
      </c>
      <c r="M54" s="436">
        <v>2018</v>
      </c>
      <c r="N54" s="448" t="s">
        <v>296</v>
      </c>
      <c r="O54" s="448" t="s">
        <v>2225</v>
      </c>
      <c r="P54" s="184" t="s">
        <v>2304</v>
      </c>
    </row>
    <row r="55" spans="1:16" x14ac:dyDescent="0.25">
      <c r="A55" t="s">
        <v>2170</v>
      </c>
      <c r="B55" t="s">
        <v>2171</v>
      </c>
      <c r="C55" s="316">
        <v>43181</v>
      </c>
      <c r="D55" s="441">
        <v>-600</v>
      </c>
      <c r="E55" t="s">
        <v>2222</v>
      </c>
      <c r="F55" t="s">
        <v>2305</v>
      </c>
      <c r="H55" t="s">
        <v>2306</v>
      </c>
      <c r="I55">
        <v>39</v>
      </c>
      <c r="J55">
        <v>49616.39</v>
      </c>
      <c r="K55" s="437">
        <f t="shared" si="1"/>
        <v>49616.39</v>
      </c>
      <c r="L55" s="437">
        <f t="shared" si="0"/>
        <v>0</v>
      </c>
      <c r="M55" s="436">
        <v>2018</v>
      </c>
      <c r="N55" s="448" t="s">
        <v>296</v>
      </c>
      <c r="O55" s="448" t="s">
        <v>2225</v>
      </c>
      <c r="P55" s="184" t="s">
        <v>2304</v>
      </c>
    </row>
    <row r="56" spans="1:16" x14ac:dyDescent="0.25">
      <c r="A56" t="s">
        <v>2170</v>
      </c>
      <c r="B56" t="s">
        <v>2171</v>
      </c>
      <c r="C56" s="316">
        <v>43181</v>
      </c>
      <c r="D56" s="441">
        <v>140</v>
      </c>
      <c r="E56" t="s">
        <v>757</v>
      </c>
      <c r="F56" t="s">
        <v>1624</v>
      </c>
      <c r="G56" t="s">
        <v>2179</v>
      </c>
      <c r="H56" t="s">
        <v>2180</v>
      </c>
      <c r="I56">
        <v>52</v>
      </c>
      <c r="J56">
        <v>49756.39</v>
      </c>
      <c r="K56" s="437">
        <f t="shared" si="1"/>
        <v>49756.39</v>
      </c>
      <c r="L56" s="437">
        <f t="shared" si="0"/>
        <v>0</v>
      </c>
      <c r="M56" s="436">
        <v>2018</v>
      </c>
      <c r="N56" s="448" t="s">
        <v>346</v>
      </c>
      <c r="O56" s="448" t="s">
        <v>2225</v>
      </c>
      <c r="P56" s="184" t="s">
        <v>2172</v>
      </c>
    </row>
    <row r="57" spans="1:16" x14ac:dyDescent="0.25">
      <c r="A57" t="s">
        <v>2170</v>
      </c>
      <c r="B57" t="s">
        <v>2171</v>
      </c>
      <c r="C57" s="316">
        <v>43182</v>
      </c>
      <c r="D57" s="441">
        <v>-56.98</v>
      </c>
      <c r="E57" t="s">
        <v>2222</v>
      </c>
      <c r="F57" t="s">
        <v>2307</v>
      </c>
      <c r="G57" t="s">
        <v>2308</v>
      </c>
      <c r="H57" t="s">
        <v>2309</v>
      </c>
      <c r="I57">
        <v>39</v>
      </c>
      <c r="J57">
        <v>49699.41</v>
      </c>
      <c r="K57" s="437">
        <f t="shared" si="1"/>
        <v>49699.409999999996</v>
      </c>
      <c r="L57" s="437">
        <f t="shared" si="0"/>
        <v>0</v>
      </c>
      <c r="M57" s="436">
        <v>2018</v>
      </c>
      <c r="N57" s="448" t="s">
        <v>296</v>
      </c>
      <c r="O57" s="448" t="s">
        <v>2225</v>
      </c>
      <c r="P57" s="184" t="s">
        <v>2310</v>
      </c>
    </row>
    <row r="58" spans="1:16" x14ac:dyDescent="0.25">
      <c r="A58" t="s">
        <v>2170</v>
      </c>
      <c r="B58" t="s">
        <v>2171</v>
      </c>
      <c r="C58" s="316">
        <v>43183</v>
      </c>
      <c r="D58" s="441">
        <v>1360</v>
      </c>
      <c r="G58" t="s">
        <v>1608</v>
      </c>
      <c r="H58" t="s">
        <v>457</v>
      </c>
      <c r="I58">
        <v>52</v>
      </c>
      <c r="J58">
        <v>51059.41</v>
      </c>
      <c r="K58" s="437">
        <f t="shared" si="1"/>
        <v>51059.41</v>
      </c>
      <c r="L58" s="437">
        <f t="shared" si="0"/>
        <v>0</v>
      </c>
      <c r="M58" s="436">
        <v>2018</v>
      </c>
      <c r="N58" s="448" t="s">
        <v>346</v>
      </c>
      <c r="O58" s="448" t="s">
        <v>2225</v>
      </c>
      <c r="P58" s="184" t="s">
        <v>2311</v>
      </c>
    </row>
    <row r="59" spans="1:16" x14ac:dyDescent="0.25">
      <c r="A59" t="s">
        <v>2170</v>
      </c>
      <c r="B59" t="s">
        <v>2171</v>
      </c>
      <c r="C59" s="316">
        <v>43183</v>
      </c>
      <c r="D59" s="441">
        <v>1374.4</v>
      </c>
      <c r="G59" t="s">
        <v>2312</v>
      </c>
      <c r="H59" t="s">
        <v>457</v>
      </c>
      <c r="I59">
        <v>52</v>
      </c>
      <c r="J59">
        <v>52433.81</v>
      </c>
      <c r="K59" s="437">
        <f t="shared" si="1"/>
        <v>52433.810000000005</v>
      </c>
      <c r="L59" s="437">
        <f t="shared" si="0"/>
        <v>0</v>
      </c>
      <c r="M59" s="436">
        <v>2018</v>
      </c>
      <c r="N59" s="448" t="s">
        <v>346</v>
      </c>
      <c r="O59" s="448" t="s">
        <v>2225</v>
      </c>
      <c r="P59" s="184" t="s">
        <v>2313</v>
      </c>
    </row>
    <row r="60" spans="1:16" x14ac:dyDescent="0.25">
      <c r="A60" t="s">
        <v>2170</v>
      </c>
      <c r="B60" t="s">
        <v>2171</v>
      </c>
      <c r="C60" s="316">
        <v>43185</v>
      </c>
      <c r="D60" s="441">
        <v>5840</v>
      </c>
      <c r="E60" t="s">
        <v>2314</v>
      </c>
      <c r="F60" t="s">
        <v>2187</v>
      </c>
      <c r="G60">
        <v>180326003594</v>
      </c>
      <c r="H60" t="s">
        <v>2188</v>
      </c>
      <c r="I60">
        <v>89</v>
      </c>
      <c r="J60">
        <v>58273.81</v>
      </c>
      <c r="K60" s="437">
        <f t="shared" si="1"/>
        <v>58273.81</v>
      </c>
      <c r="L60" s="437">
        <f t="shared" si="0"/>
        <v>0</v>
      </c>
      <c r="M60" s="436">
        <v>2018</v>
      </c>
      <c r="N60" s="448" t="s">
        <v>346</v>
      </c>
      <c r="O60" s="448" t="s">
        <v>2225</v>
      </c>
      <c r="P60" s="177" t="s">
        <v>2172</v>
      </c>
    </row>
    <row r="61" spans="1:16" s="442" customFormat="1" ht="15.75" thickBot="1" x14ac:dyDescent="0.3">
      <c r="A61" s="442" t="s">
        <v>2170</v>
      </c>
      <c r="B61" s="442" t="s">
        <v>2171</v>
      </c>
      <c r="C61" s="443">
        <v>43188</v>
      </c>
      <c r="D61" s="444">
        <v>-300</v>
      </c>
      <c r="E61" s="442" t="s">
        <v>2222</v>
      </c>
      <c r="F61" s="442" t="s">
        <v>447</v>
      </c>
      <c r="H61" s="442" t="s">
        <v>2315</v>
      </c>
      <c r="I61" s="442">
        <v>39</v>
      </c>
      <c r="J61" s="442">
        <v>57973.81</v>
      </c>
      <c r="K61" s="439">
        <f t="shared" si="1"/>
        <v>57973.81</v>
      </c>
      <c r="L61" s="439">
        <f t="shared" si="0"/>
        <v>0</v>
      </c>
      <c r="M61" s="440">
        <v>2018</v>
      </c>
      <c r="N61" s="454" t="s">
        <v>296</v>
      </c>
      <c r="O61" s="454" t="s">
        <v>2225</v>
      </c>
      <c r="P61" s="455" t="s">
        <v>2316</v>
      </c>
    </row>
    <row r="62" spans="1:16" x14ac:dyDescent="0.25">
      <c r="A62" t="s">
        <v>2170</v>
      </c>
      <c r="B62" t="s">
        <v>2171</v>
      </c>
      <c r="C62" s="316">
        <v>43195</v>
      </c>
      <c r="D62" s="441">
        <v>-51.11</v>
      </c>
      <c r="E62" t="s">
        <v>2182</v>
      </c>
      <c r="H62" t="s">
        <v>2317</v>
      </c>
      <c r="I62">
        <v>39</v>
      </c>
      <c r="J62">
        <v>57922.7</v>
      </c>
      <c r="K62" s="437">
        <f t="shared" si="1"/>
        <v>57922.7</v>
      </c>
      <c r="L62" s="437">
        <f t="shared" si="0"/>
        <v>0</v>
      </c>
      <c r="M62" s="456">
        <v>2018</v>
      </c>
      <c r="N62" s="457" t="s">
        <v>296</v>
      </c>
      <c r="O62" s="457" t="s">
        <v>2148</v>
      </c>
      <c r="P62" s="184" t="s">
        <v>2318</v>
      </c>
    </row>
    <row r="63" spans="1:16" x14ac:dyDescent="0.25">
      <c r="A63" t="s">
        <v>2170</v>
      </c>
      <c r="B63" t="s">
        <v>2171</v>
      </c>
      <c r="C63" s="316">
        <v>43207</v>
      </c>
      <c r="D63" s="441">
        <v>-395.31</v>
      </c>
      <c r="E63" t="s">
        <v>2222</v>
      </c>
      <c r="F63" t="s">
        <v>2319</v>
      </c>
      <c r="H63" t="s">
        <v>2320</v>
      </c>
      <c r="I63">
        <v>39</v>
      </c>
      <c r="J63">
        <v>57527.39</v>
      </c>
      <c r="K63" s="437">
        <f t="shared" si="1"/>
        <v>57527.39</v>
      </c>
      <c r="L63" s="437">
        <f t="shared" si="0"/>
        <v>0</v>
      </c>
      <c r="M63" s="456">
        <v>2018</v>
      </c>
      <c r="N63" s="448" t="s">
        <v>296</v>
      </c>
      <c r="O63" s="448" t="s">
        <v>2225</v>
      </c>
      <c r="P63" s="184" t="s">
        <v>2321</v>
      </c>
    </row>
    <row r="64" spans="1:16" x14ac:dyDescent="0.25">
      <c r="A64" t="s">
        <v>2170</v>
      </c>
      <c r="B64" t="s">
        <v>2171</v>
      </c>
      <c r="C64" s="316">
        <v>43216</v>
      </c>
      <c r="D64" s="441">
        <v>-67.099999999999994</v>
      </c>
      <c r="E64" t="s">
        <v>2222</v>
      </c>
      <c r="F64" t="s">
        <v>2322</v>
      </c>
      <c r="H64" t="s">
        <v>2323</v>
      </c>
      <c r="I64">
        <v>39</v>
      </c>
      <c r="J64">
        <v>57460.29</v>
      </c>
      <c r="K64" s="437">
        <f t="shared" si="1"/>
        <v>57460.29</v>
      </c>
      <c r="L64" s="437">
        <f t="shared" si="0"/>
        <v>0</v>
      </c>
      <c r="M64" s="456">
        <v>2018</v>
      </c>
      <c r="N64" s="448" t="s">
        <v>296</v>
      </c>
      <c r="O64" s="448" t="s">
        <v>2225</v>
      </c>
      <c r="P64" s="184" t="s">
        <v>2324</v>
      </c>
    </row>
    <row r="65" spans="1:16" x14ac:dyDescent="0.25">
      <c r="A65" t="s">
        <v>2170</v>
      </c>
      <c r="B65" t="s">
        <v>2171</v>
      </c>
      <c r="C65" s="316">
        <v>43224</v>
      </c>
      <c r="D65" s="441">
        <v>-50000</v>
      </c>
      <c r="F65" t="s">
        <v>2325</v>
      </c>
      <c r="G65" t="s">
        <v>2186</v>
      </c>
      <c r="H65" t="s">
        <v>378</v>
      </c>
      <c r="I65">
        <v>39</v>
      </c>
      <c r="J65">
        <v>7460.29</v>
      </c>
      <c r="K65" s="437">
        <f t="shared" si="1"/>
        <v>7460.2900000000009</v>
      </c>
      <c r="L65" s="437">
        <f t="shared" si="0"/>
        <v>0</v>
      </c>
      <c r="M65" s="456">
        <v>2018</v>
      </c>
      <c r="N65" s="448" t="s">
        <v>378</v>
      </c>
      <c r="O65" s="448" t="s">
        <v>392</v>
      </c>
      <c r="P65" s="184" t="s">
        <v>392</v>
      </c>
    </row>
    <row r="66" spans="1:16" x14ac:dyDescent="0.25">
      <c r="A66" t="s">
        <v>2170</v>
      </c>
      <c r="B66" t="s">
        <v>2171</v>
      </c>
      <c r="C66" s="316">
        <v>43230</v>
      </c>
      <c r="D66" s="441">
        <v>572.04999999999995</v>
      </c>
      <c r="E66" t="s">
        <v>2183</v>
      </c>
      <c r="F66" t="s">
        <v>2326</v>
      </c>
      <c r="H66" t="s">
        <v>2184</v>
      </c>
      <c r="I66">
        <v>97</v>
      </c>
      <c r="J66">
        <v>8032.34</v>
      </c>
      <c r="K66" s="437">
        <f t="shared" si="1"/>
        <v>8032.34</v>
      </c>
      <c r="L66" s="437">
        <f t="shared" ref="L66:L110" si="2">J66-K66</f>
        <v>0</v>
      </c>
      <c r="M66" s="456">
        <v>2018</v>
      </c>
      <c r="N66" s="448" t="s">
        <v>346</v>
      </c>
      <c r="O66" s="457" t="s">
        <v>2156</v>
      </c>
      <c r="P66" s="177" t="s">
        <v>2172</v>
      </c>
    </row>
    <row r="67" spans="1:16" x14ac:dyDescent="0.25">
      <c r="A67" t="s">
        <v>2170</v>
      </c>
      <c r="B67" t="s">
        <v>2171</v>
      </c>
      <c r="C67" s="316">
        <v>43230</v>
      </c>
      <c r="D67" s="441">
        <v>80000</v>
      </c>
      <c r="E67" t="s">
        <v>2183</v>
      </c>
      <c r="F67" t="s">
        <v>2326</v>
      </c>
      <c r="H67" t="s">
        <v>2185</v>
      </c>
      <c r="I67">
        <v>52</v>
      </c>
      <c r="J67">
        <v>88032.34</v>
      </c>
      <c r="K67" s="437">
        <f t="shared" ref="K67:K110" si="3">J66+D67</f>
        <v>88032.34</v>
      </c>
      <c r="L67" s="437">
        <f t="shared" si="2"/>
        <v>0</v>
      </c>
      <c r="M67" s="456">
        <v>2018</v>
      </c>
      <c r="N67" s="448" t="s">
        <v>378</v>
      </c>
      <c r="O67" s="448" t="s">
        <v>392</v>
      </c>
      <c r="P67" s="184" t="s">
        <v>392</v>
      </c>
    </row>
    <row r="68" spans="1:16" x14ac:dyDescent="0.25">
      <c r="A68" t="s">
        <v>2170</v>
      </c>
      <c r="B68" t="s">
        <v>2171</v>
      </c>
      <c r="C68" s="316">
        <v>43239</v>
      </c>
      <c r="D68" s="441">
        <v>292</v>
      </c>
      <c r="E68" t="s">
        <v>1425</v>
      </c>
      <c r="F68" t="s">
        <v>2177</v>
      </c>
      <c r="H68" t="s">
        <v>457</v>
      </c>
      <c r="I68">
        <v>52</v>
      </c>
      <c r="J68">
        <v>88324.34</v>
      </c>
      <c r="K68" s="437">
        <f t="shared" si="3"/>
        <v>88324.34</v>
      </c>
      <c r="L68" s="437">
        <f t="shared" si="2"/>
        <v>0</v>
      </c>
      <c r="M68" s="456">
        <v>2018</v>
      </c>
      <c r="N68" s="457" t="s">
        <v>346</v>
      </c>
      <c r="O68" s="457" t="s">
        <v>2211</v>
      </c>
      <c r="P68" s="177" t="s">
        <v>2212</v>
      </c>
    </row>
    <row r="69" spans="1:16" x14ac:dyDescent="0.25">
      <c r="A69" t="s">
        <v>2170</v>
      </c>
      <c r="B69" t="s">
        <v>2171</v>
      </c>
      <c r="C69" s="316">
        <v>43239</v>
      </c>
      <c r="D69" s="441">
        <v>940.9</v>
      </c>
      <c r="E69" t="s">
        <v>2190</v>
      </c>
      <c r="F69" t="s">
        <v>2327</v>
      </c>
      <c r="H69" t="s">
        <v>457</v>
      </c>
      <c r="I69">
        <v>52</v>
      </c>
      <c r="J69">
        <v>89265.24</v>
      </c>
      <c r="K69" s="437">
        <f t="shared" si="3"/>
        <v>89265.239999999991</v>
      </c>
      <c r="L69" s="437">
        <f t="shared" si="2"/>
        <v>0</v>
      </c>
      <c r="M69" s="456">
        <v>2018</v>
      </c>
      <c r="N69" s="457" t="s">
        <v>346</v>
      </c>
      <c r="O69" s="457" t="s">
        <v>2155</v>
      </c>
      <c r="P69" s="177" t="s">
        <v>2328</v>
      </c>
    </row>
    <row r="70" spans="1:16" x14ac:dyDescent="0.25">
      <c r="A70" t="s">
        <v>2170</v>
      </c>
      <c r="B70" t="s">
        <v>2171</v>
      </c>
      <c r="C70" s="316">
        <v>43239</v>
      </c>
      <c r="D70" s="441">
        <v>4542.6000000000004</v>
      </c>
      <c r="E70" t="s">
        <v>2329</v>
      </c>
      <c r="H70" t="s">
        <v>457</v>
      </c>
      <c r="I70">
        <v>52</v>
      </c>
      <c r="J70">
        <v>93807.84</v>
      </c>
      <c r="K70" s="437">
        <f t="shared" si="3"/>
        <v>93807.840000000011</v>
      </c>
      <c r="L70" s="437">
        <f t="shared" si="2"/>
        <v>0</v>
      </c>
      <c r="M70" s="456">
        <v>2018</v>
      </c>
      <c r="N70" s="457" t="s">
        <v>346</v>
      </c>
      <c r="O70" s="457" t="s">
        <v>2330</v>
      </c>
      <c r="P70" s="177" t="s">
        <v>2331</v>
      </c>
    </row>
    <row r="71" spans="1:16" x14ac:dyDescent="0.25">
      <c r="A71" t="s">
        <v>2170</v>
      </c>
      <c r="B71" t="s">
        <v>2171</v>
      </c>
      <c r="C71" s="316">
        <v>43241</v>
      </c>
      <c r="D71" s="441">
        <v>10</v>
      </c>
      <c r="E71" t="s">
        <v>441</v>
      </c>
      <c r="F71" t="s">
        <v>2332</v>
      </c>
      <c r="G71" t="s">
        <v>2333</v>
      </c>
      <c r="H71" t="s">
        <v>1694</v>
      </c>
      <c r="I71">
        <v>90</v>
      </c>
      <c r="J71">
        <v>93817.84</v>
      </c>
      <c r="K71" s="437">
        <f t="shared" si="3"/>
        <v>93817.84</v>
      </c>
      <c r="L71" s="437">
        <f t="shared" si="2"/>
        <v>0</v>
      </c>
      <c r="M71" s="456">
        <v>2018</v>
      </c>
      <c r="N71" s="457" t="s">
        <v>346</v>
      </c>
      <c r="O71" s="457" t="s">
        <v>2330</v>
      </c>
      <c r="P71" s="177" t="s">
        <v>2172</v>
      </c>
    </row>
    <row r="72" spans="1:16" x14ac:dyDescent="0.25">
      <c r="A72" s="177" t="s">
        <v>2170</v>
      </c>
      <c r="B72" s="177" t="s">
        <v>2171</v>
      </c>
      <c r="C72" s="458">
        <v>43242</v>
      </c>
      <c r="D72" s="459">
        <v>-926.7</v>
      </c>
      <c r="E72" s="177" t="s">
        <v>2330</v>
      </c>
      <c r="F72" s="177" t="s">
        <v>2334</v>
      </c>
      <c r="G72" s="177"/>
      <c r="H72" s="177" t="s">
        <v>2335</v>
      </c>
      <c r="I72" s="177">
        <v>39</v>
      </c>
      <c r="J72" s="177">
        <v>92891.14</v>
      </c>
      <c r="K72" s="460">
        <f t="shared" si="3"/>
        <v>92891.14</v>
      </c>
      <c r="L72" s="460">
        <f t="shared" si="2"/>
        <v>0</v>
      </c>
      <c r="M72" s="456">
        <v>2018</v>
      </c>
      <c r="N72" s="448" t="s">
        <v>296</v>
      </c>
      <c r="O72" s="457" t="s">
        <v>2330</v>
      </c>
      <c r="P72" s="184" t="s">
        <v>2336</v>
      </c>
    </row>
    <row r="73" spans="1:16" x14ac:dyDescent="0.25">
      <c r="A73" s="177" t="s">
        <v>2170</v>
      </c>
      <c r="B73" s="177" t="s">
        <v>2171</v>
      </c>
      <c r="C73" s="458">
        <v>43242</v>
      </c>
      <c r="D73" s="459">
        <v>-546.66</v>
      </c>
      <c r="E73" s="177" t="s">
        <v>2330</v>
      </c>
      <c r="F73" s="177" t="s">
        <v>2116</v>
      </c>
      <c r="G73" s="177"/>
      <c r="H73" s="177" t="s">
        <v>2337</v>
      </c>
      <c r="I73" s="177">
        <v>39</v>
      </c>
      <c r="J73" s="177">
        <v>92344.48</v>
      </c>
      <c r="K73" s="460">
        <f t="shared" si="3"/>
        <v>92344.48</v>
      </c>
      <c r="L73" s="460">
        <f t="shared" si="2"/>
        <v>0</v>
      </c>
      <c r="M73" s="456">
        <v>2018</v>
      </c>
      <c r="N73" s="448" t="s">
        <v>296</v>
      </c>
      <c r="O73" s="457" t="s">
        <v>2330</v>
      </c>
      <c r="P73" s="184" t="s">
        <v>2338</v>
      </c>
    </row>
    <row r="74" spans="1:16" x14ac:dyDescent="0.25">
      <c r="A74" s="177" t="s">
        <v>2170</v>
      </c>
      <c r="B74" s="177" t="s">
        <v>2171</v>
      </c>
      <c r="C74" s="458">
        <v>43242</v>
      </c>
      <c r="D74" s="459">
        <v>-60</v>
      </c>
      <c r="E74" s="177" t="s">
        <v>2330</v>
      </c>
      <c r="F74" s="177" t="s">
        <v>2339</v>
      </c>
      <c r="G74" s="177"/>
      <c r="H74" s="177" t="s">
        <v>2340</v>
      </c>
      <c r="I74" s="177">
        <v>39</v>
      </c>
      <c r="J74" s="177">
        <v>92284.479999999996</v>
      </c>
      <c r="K74" s="460">
        <f t="shared" si="3"/>
        <v>92284.479999999996</v>
      </c>
      <c r="L74" s="460">
        <f t="shared" si="2"/>
        <v>0</v>
      </c>
      <c r="M74" s="177">
        <v>2018</v>
      </c>
      <c r="N74" s="448" t="s">
        <v>296</v>
      </c>
      <c r="O74" s="457" t="s">
        <v>2330</v>
      </c>
      <c r="P74" s="184" t="s">
        <v>2341</v>
      </c>
    </row>
    <row r="75" spans="1:16" x14ac:dyDescent="0.25">
      <c r="A75" s="177" t="s">
        <v>2170</v>
      </c>
      <c r="B75" s="177" t="s">
        <v>2171</v>
      </c>
      <c r="C75" s="458">
        <v>43257</v>
      </c>
      <c r="D75" s="459">
        <v>136.5</v>
      </c>
      <c r="E75" s="177" t="s">
        <v>1437</v>
      </c>
      <c r="F75" s="177" t="s">
        <v>1693</v>
      </c>
      <c r="G75" s="177" t="s">
        <v>2342</v>
      </c>
      <c r="H75" s="177" t="s">
        <v>1694</v>
      </c>
      <c r="I75" s="177">
        <v>90</v>
      </c>
      <c r="J75" s="177">
        <v>92420.98</v>
      </c>
      <c r="K75" s="460">
        <f t="shared" si="3"/>
        <v>92420.98</v>
      </c>
      <c r="L75" s="460">
        <f t="shared" si="2"/>
        <v>0</v>
      </c>
      <c r="M75" s="177">
        <v>2018</v>
      </c>
      <c r="N75" s="448" t="s">
        <v>346</v>
      </c>
      <c r="O75" s="448" t="s">
        <v>2342</v>
      </c>
      <c r="P75" s="184" t="s">
        <v>2172</v>
      </c>
    </row>
    <row r="76" spans="1:16" x14ac:dyDescent="0.25">
      <c r="A76" s="177" t="s">
        <v>2170</v>
      </c>
      <c r="B76" s="177" t="s">
        <v>2171</v>
      </c>
      <c r="C76" s="458">
        <v>43259</v>
      </c>
      <c r="D76" s="459">
        <v>723.7</v>
      </c>
      <c r="E76" s="177"/>
      <c r="F76" s="177"/>
      <c r="G76" s="177" t="s">
        <v>2343</v>
      </c>
      <c r="H76" s="177" t="s">
        <v>457</v>
      </c>
      <c r="I76" s="177">
        <v>52</v>
      </c>
      <c r="J76" s="177">
        <v>93144.68</v>
      </c>
      <c r="K76" s="460">
        <f t="shared" si="3"/>
        <v>93144.68</v>
      </c>
      <c r="L76" s="460">
        <f t="shared" si="2"/>
        <v>0</v>
      </c>
      <c r="M76" s="177">
        <v>2018</v>
      </c>
      <c r="N76" s="448" t="s">
        <v>346</v>
      </c>
      <c r="O76" s="448" t="s">
        <v>2342</v>
      </c>
      <c r="P76" s="184" t="s">
        <v>2344</v>
      </c>
    </row>
    <row r="77" spans="1:16" x14ac:dyDescent="0.25">
      <c r="A77" t="s">
        <v>2170</v>
      </c>
      <c r="B77" t="s">
        <v>2171</v>
      </c>
      <c r="C77" s="316">
        <v>43266</v>
      </c>
      <c r="D77" s="441">
        <v>2222.6</v>
      </c>
      <c r="E77" t="s">
        <v>2342</v>
      </c>
      <c r="H77" t="s">
        <v>457</v>
      </c>
      <c r="I77">
        <v>52</v>
      </c>
      <c r="J77">
        <v>95367.28</v>
      </c>
      <c r="K77" s="460">
        <f t="shared" si="3"/>
        <v>95367.28</v>
      </c>
      <c r="L77" s="460">
        <f t="shared" si="2"/>
        <v>0</v>
      </c>
      <c r="M77" s="177">
        <v>2018</v>
      </c>
      <c r="N77" s="448" t="s">
        <v>2145</v>
      </c>
      <c r="O77" s="448" t="s">
        <v>384</v>
      </c>
      <c r="P77" s="184" t="s">
        <v>384</v>
      </c>
    </row>
    <row r="78" spans="1:16" x14ac:dyDescent="0.25">
      <c r="A78" t="s">
        <v>2170</v>
      </c>
      <c r="B78" t="s">
        <v>2171</v>
      </c>
      <c r="C78" s="316">
        <v>43266</v>
      </c>
      <c r="D78" s="441">
        <v>-2222.6</v>
      </c>
      <c r="E78" t="s">
        <v>384</v>
      </c>
      <c r="I78">
        <v>49</v>
      </c>
      <c r="J78">
        <v>93144.68</v>
      </c>
      <c r="K78" s="460">
        <f t="shared" si="3"/>
        <v>93144.68</v>
      </c>
      <c r="L78" s="460">
        <f t="shared" si="2"/>
        <v>0</v>
      </c>
      <c r="M78" s="177">
        <v>2018</v>
      </c>
      <c r="N78" s="448" t="s">
        <v>2145</v>
      </c>
      <c r="O78" s="448" t="s">
        <v>384</v>
      </c>
      <c r="P78" s="184" t="s">
        <v>384</v>
      </c>
    </row>
    <row r="79" spans="1:16" x14ac:dyDescent="0.25">
      <c r="A79" t="s">
        <v>2170</v>
      </c>
      <c r="B79" t="s">
        <v>2171</v>
      </c>
      <c r="C79" s="316">
        <v>43266</v>
      </c>
      <c r="D79" s="441">
        <v>2348.6</v>
      </c>
      <c r="E79" t="s">
        <v>2343</v>
      </c>
      <c r="H79" t="s">
        <v>457</v>
      </c>
      <c r="I79">
        <v>52</v>
      </c>
      <c r="J79">
        <v>95493.28</v>
      </c>
      <c r="K79" s="460">
        <f t="shared" si="3"/>
        <v>95493.28</v>
      </c>
      <c r="L79" s="460">
        <f t="shared" si="2"/>
        <v>0</v>
      </c>
      <c r="M79" s="177">
        <v>2018</v>
      </c>
      <c r="N79" s="448" t="s">
        <v>346</v>
      </c>
      <c r="O79" s="448" t="s">
        <v>2342</v>
      </c>
      <c r="P79" s="184" t="s">
        <v>2344</v>
      </c>
    </row>
    <row r="80" spans="1:16" x14ac:dyDescent="0.25">
      <c r="A80" s="461" t="s">
        <v>2170</v>
      </c>
      <c r="B80" s="461" t="s">
        <v>2171</v>
      </c>
      <c r="C80" s="462">
        <v>43271</v>
      </c>
      <c r="D80" s="463">
        <v>3896.8</v>
      </c>
      <c r="E80" s="461" t="s">
        <v>2343</v>
      </c>
      <c r="F80" s="461"/>
      <c r="G80" s="461"/>
      <c r="H80" s="461" t="s">
        <v>457</v>
      </c>
      <c r="I80" s="461">
        <v>52</v>
      </c>
      <c r="J80" s="461">
        <v>99390.080000000002</v>
      </c>
      <c r="K80" s="464">
        <f t="shared" si="3"/>
        <v>99390.080000000002</v>
      </c>
      <c r="L80" s="464">
        <f t="shared" si="2"/>
        <v>0</v>
      </c>
      <c r="M80" s="465">
        <v>2018</v>
      </c>
      <c r="N80" s="466" t="s">
        <v>346</v>
      </c>
      <c r="O80" s="466" t="s">
        <v>2342</v>
      </c>
      <c r="P80" s="467" t="s">
        <v>2344</v>
      </c>
    </row>
    <row r="81" spans="1:16" x14ac:dyDescent="0.25">
      <c r="A81" t="s">
        <v>2170</v>
      </c>
      <c r="B81" t="s">
        <v>2171</v>
      </c>
      <c r="C81" s="316">
        <v>43271</v>
      </c>
      <c r="D81" s="441">
        <v>106.5</v>
      </c>
      <c r="E81" t="s">
        <v>2345</v>
      </c>
      <c r="F81" t="s">
        <v>1458</v>
      </c>
      <c r="G81" t="s">
        <v>2342</v>
      </c>
      <c r="H81" t="s">
        <v>1034</v>
      </c>
      <c r="I81">
        <v>90</v>
      </c>
      <c r="J81">
        <v>99496.58</v>
      </c>
      <c r="K81" s="460">
        <f t="shared" si="3"/>
        <v>99496.58</v>
      </c>
      <c r="L81" s="460">
        <f t="shared" si="2"/>
        <v>0</v>
      </c>
      <c r="M81" s="177">
        <v>2018</v>
      </c>
      <c r="N81" s="448" t="s">
        <v>346</v>
      </c>
      <c r="O81" s="448" t="s">
        <v>2342</v>
      </c>
      <c r="P81" s="184" t="s">
        <v>2344</v>
      </c>
    </row>
    <row r="82" spans="1:16" x14ac:dyDescent="0.25">
      <c r="A82" t="s">
        <v>2170</v>
      </c>
      <c r="B82" t="s">
        <v>2171</v>
      </c>
      <c r="C82" s="316">
        <v>43271</v>
      </c>
      <c r="D82" s="441">
        <v>33</v>
      </c>
      <c r="E82" t="s">
        <v>2346</v>
      </c>
      <c r="F82" t="s">
        <v>2347</v>
      </c>
      <c r="G82" t="s">
        <v>2348</v>
      </c>
      <c r="H82" t="s">
        <v>2349</v>
      </c>
      <c r="I82">
        <v>90</v>
      </c>
      <c r="J82">
        <v>99529.58</v>
      </c>
      <c r="K82" s="460">
        <f t="shared" si="3"/>
        <v>99529.58</v>
      </c>
      <c r="L82" s="460">
        <f t="shared" si="2"/>
        <v>0</v>
      </c>
      <c r="M82" s="177">
        <v>2018</v>
      </c>
      <c r="N82" s="448" t="s">
        <v>346</v>
      </c>
      <c r="O82" s="448" t="s">
        <v>2342</v>
      </c>
      <c r="P82" s="184" t="s">
        <v>2344</v>
      </c>
    </row>
    <row r="83" spans="1:16" x14ac:dyDescent="0.25">
      <c r="A83" t="s">
        <v>2170</v>
      </c>
      <c r="B83" t="s">
        <v>2171</v>
      </c>
      <c r="C83" s="316">
        <v>43277</v>
      </c>
      <c r="D83" s="441">
        <v>-80000</v>
      </c>
      <c r="G83">
        <v>810054</v>
      </c>
      <c r="I83">
        <v>41</v>
      </c>
      <c r="J83">
        <v>19529.580000000002</v>
      </c>
      <c r="K83" s="460">
        <f t="shared" si="3"/>
        <v>19529.580000000002</v>
      </c>
      <c r="L83" s="460">
        <f t="shared" si="2"/>
        <v>0</v>
      </c>
      <c r="M83" s="177">
        <v>2018</v>
      </c>
      <c r="N83" s="448" t="s">
        <v>296</v>
      </c>
      <c r="O83" s="448" t="s">
        <v>2350</v>
      </c>
      <c r="P83" s="184" t="s">
        <v>2212</v>
      </c>
    </row>
    <row r="84" spans="1:16" x14ac:dyDescent="0.25">
      <c r="A84" t="s">
        <v>2170</v>
      </c>
      <c r="B84" t="s">
        <v>2171</v>
      </c>
      <c r="C84" s="316">
        <v>43283</v>
      </c>
      <c r="D84" s="468">
        <v>932.4</v>
      </c>
      <c r="G84" t="s">
        <v>2351</v>
      </c>
      <c r="H84" t="s">
        <v>457</v>
      </c>
      <c r="I84">
        <v>52</v>
      </c>
      <c r="J84">
        <v>20461.98</v>
      </c>
      <c r="K84" s="460">
        <f t="shared" si="3"/>
        <v>20461.980000000003</v>
      </c>
      <c r="L84" s="460">
        <f t="shared" si="2"/>
        <v>0</v>
      </c>
      <c r="M84" s="177">
        <v>2018</v>
      </c>
      <c r="N84" s="448" t="s">
        <v>346</v>
      </c>
      <c r="O84" s="448" t="s">
        <v>2342</v>
      </c>
      <c r="P84" s="184" t="s">
        <v>2172</v>
      </c>
    </row>
    <row r="85" spans="1:16" x14ac:dyDescent="0.25">
      <c r="A85" t="s">
        <v>2170</v>
      </c>
      <c r="B85" t="s">
        <v>2171</v>
      </c>
      <c r="C85" s="316">
        <v>43307</v>
      </c>
      <c r="D85">
        <v>-30.07</v>
      </c>
      <c r="E85" t="s">
        <v>2116</v>
      </c>
      <c r="J85">
        <f>J84+D85</f>
        <v>20431.91</v>
      </c>
      <c r="K85" s="460">
        <f t="shared" si="3"/>
        <v>20431.91</v>
      </c>
      <c r="L85" s="460">
        <f t="shared" si="2"/>
        <v>0</v>
      </c>
      <c r="M85" s="177">
        <v>2018</v>
      </c>
      <c r="N85" s="448" t="s">
        <v>296</v>
      </c>
      <c r="O85" s="448" t="s">
        <v>2152</v>
      </c>
      <c r="P85" s="184" t="s">
        <v>2172</v>
      </c>
    </row>
    <row r="86" spans="1:16" x14ac:dyDescent="0.25">
      <c r="A86" t="s">
        <v>2170</v>
      </c>
      <c r="B86" t="s">
        <v>2171</v>
      </c>
      <c r="C86" s="316">
        <v>43307</v>
      </c>
      <c r="D86">
        <v>-876</v>
      </c>
      <c r="E86" t="s">
        <v>2352</v>
      </c>
      <c r="J86">
        <f>J85+D86</f>
        <v>19555.91</v>
      </c>
      <c r="K86" s="460">
        <f t="shared" si="3"/>
        <v>19555.91</v>
      </c>
      <c r="L86" s="460">
        <f t="shared" si="2"/>
        <v>0</v>
      </c>
      <c r="M86" s="177">
        <v>2018</v>
      </c>
      <c r="N86" s="448" t="s">
        <v>296</v>
      </c>
      <c r="O86" s="448" t="s">
        <v>338</v>
      </c>
      <c r="P86" s="184" t="s">
        <v>2172</v>
      </c>
    </row>
    <row r="87" spans="1:16" x14ac:dyDescent="0.25">
      <c r="A87" t="s">
        <v>2170</v>
      </c>
      <c r="B87" t="s">
        <v>2171</v>
      </c>
      <c r="C87" s="316">
        <v>43314</v>
      </c>
      <c r="D87">
        <v>50357.53</v>
      </c>
      <c r="E87" t="s">
        <v>2353</v>
      </c>
      <c r="H87" t="s">
        <v>378</v>
      </c>
      <c r="I87">
        <v>89</v>
      </c>
      <c r="J87">
        <v>69913.440000000002</v>
      </c>
      <c r="K87" s="460">
        <f t="shared" si="3"/>
        <v>69913.440000000002</v>
      </c>
      <c r="L87" s="460">
        <f t="shared" si="2"/>
        <v>0</v>
      </c>
      <c r="M87" s="177">
        <v>2018</v>
      </c>
      <c r="N87" s="448" t="s">
        <v>378</v>
      </c>
      <c r="O87" s="457" t="s">
        <v>392</v>
      </c>
    </row>
    <row r="88" spans="1:16" x14ac:dyDescent="0.25">
      <c r="A88" t="s">
        <v>2170</v>
      </c>
      <c r="B88" t="s">
        <v>2171</v>
      </c>
      <c r="C88" s="316">
        <v>43316</v>
      </c>
      <c r="D88">
        <v>370</v>
      </c>
      <c r="G88" t="s">
        <v>2354</v>
      </c>
      <c r="H88" t="s">
        <v>457</v>
      </c>
      <c r="I88">
        <v>52</v>
      </c>
      <c r="J88">
        <v>70283.44</v>
      </c>
      <c r="K88" s="460">
        <f t="shared" si="3"/>
        <v>70283.44</v>
      </c>
      <c r="L88" s="460">
        <f t="shared" si="2"/>
        <v>0</v>
      </c>
      <c r="M88" s="177">
        <v>2018</v>
      </c>
      <c r="N88" s="448" t="s">
        <v>346</v>
      </c>
      <c r="O88" s="448" t="s">
        <v>2342</v>
      </c>
      <c r="P88" s="184" t="s">
        <v>2172</v>
      </c>
    </row>
    <row r="89" spans="1:16" x14ac:dyDescent="0.25">
      <c r="A89" t="s">
        <v>2170</v>
      </c>
      <c r="B89" t="s">
        <v>2171</v>
      </c>
      <c r="C89" s="316">
        <v>43316</v>
      </c>
      <c r="D89">
        <v>292</v>
      </c>
      <c r="E89" t="s">
        <v>2355</v>
      </c>
      <c r="H89" t="s">
        <v>457</v>
      </c>
      <c r="I89">
        <v>52</v>
      </c>
      <c r="J89">
        <v>70575.44</v>
      </c>
      <c r="K89" s="460">
        <f t="shared" si="3"/>
        <v>70575.44</v>
      </c>
      <c r="L89" s="460">
        <f t="shared" si="2"/>
        <v>0</v>
      </c>
      <c r="M89" s="177">
        <v>2018</v>
      </c>
      <c r="N89" s="448" t="s">
        <v>346</v>
      </c>
      <c r="O89" s="457" t="s">
        <v>2211</v>
      </c>
      <c r="P89" s="184" t="s">
        <v>2172</v>
      </c>
    </row>
    <row r="90" spans="1:16" x14ac:dyDescent="0.25">
      <c r="A90" t="s">
        <v>2170</v>
      </c>
      <c r="B90" t="s">
        <v>2171</v>
      </c>
      <c r="C90" s="316">
        <v>43334</v>
      </c>
      <c r="D90">
        <v>25</v>
      </c>
      <c r="E90" t="s">
        <v>2342</v>
      </c>
      <c r="H90" t="s">
        <v>2356</v>
      </c>
      <c r="I90">
        <v>90</v>
      </c>
      <c r="J90">
        <v>70600.44</v>
      </c>
      <c r="K90" s="460">
        <f t="shared" si="3"/>
        <v>70600.44</v>
      </c>
      <c r="L90" s="460">
        <f t="shared" si="2"/>
        <v>0</v>
      </c>
      <c r="M90" s="177">
        <v>2018</v>
      </c>
      <c r="N90" s="448" t="s">
        <v>346</v>
      </c>
      <c r="O90" s="448" t="s">
        <v>2342</v>
      </c>
      <c r="P90" s="184" t="s">
        <v>2172</v>
      </c>
    </row>
    <row r="91" spans="1:16" x14ac:dyDescent="0.25">
      <c r="A91" t="s">
        <v>2170</v>
      </c>
      <c r="B91" t="s">
        <v>2171</v>
      </c>
      <c r="C91" s="316">
        <v>43340</v>
      </c>
      <c r="D91">
        <v>-65000</v>
      </c>
      <c r="G91">
        <v>810055</v>
      </c>
      <c r="I91">
        <v>41</v>
      </c>
      <c r="J91">
        <v>5600.44</v>
      </c>
      <c r="K91" s="460">
        <f t="shared" si="3"/>
        <v>5600.4400000000023</v>
      </c>
      <c r="L91" s="460">
        <f t="shared" si="2"/>
        <v>0</v>
      </c>
      <c r="M91" s="177">
        <v>2018</v>
      </c>
      <c r="N91" s="448" t="s">
        <v>296</v>
      </c>
      <c r="O91" s="448" t="s">
        <v>2350</v>
      </c>
      <c r="P91" s="469" t="s">
        <v>2212</v>
      </c>
    </row>
    <row r="92" spans="1:16" x14ac:dyDescent="0.25">
      <c r="A92" t="s">
        <v>2170</v>
      </c>
      <c r="B92" t="s">
        <v>2171</v>
      </c>
      <c r="C92" s="316">
        <v>43344</v>
      </c>
      <c r="D92">
        <v>-300</v>
      </c>
      <c r="G92">
        <v>810056</v>
      </c>
      <c r="I92">
        <v>41</v>
      </c>
      <c r="J92">
        <v>5300.44</v>
      </c>
      <c r="K92" s="460">
        <f t="shared" si="3"/>
        <v>5300.44</v>
      </c>
      <c r="L92" s="460">
        <f t="shared" si="2"/>
        <v>0</v>
      </c>
      <c r="M92" s="177">
        <v>2018</v>
      </c>
      <c r="N92" s="448" t="s">
        <v>296</v>
      </c>
      <c r="O92" s="448" t="s">
        <v>2357</v>
      </c>
      <c r="P92" s="469" t="s">
        <v>2358</v>
      </c>
    </row>
    <row r="93" spans="1:16" x14ac:dyDescent="0.25">
      <c r="A93" t="s">
        <v>2170</v>
      </c>
      <c r="B93" t="s">
        <v>2171</v>
      </c>
      <c r="C93" s="316">
        <v>43353</v>
      </c>
      <c r="D93">
        <v>199</v>
      </c>
      <c r="E93" t="s">
        <v>2359</v>
      </c>
      <c r="F93" t="s">
        <v>2360</v>
      </c>
      <c r="G93" t="s">
        <v>2361</v>
      </c>
      <c r="H93" t="s">
        <v>2362</v>
      </c>
      <c r="I93">
        <v>90</v>
      </c>
      <c r="J93">
        <v>5499.44</v>
      </c>
      <c r="K93" s="460">
        <f t="shared" si="3"/>
        <v>5499.44</v>
      </c>
      <c r="L93" s="460">
        <f t="shared" si="2"/>
        <v>0</v>
      </c>
      <c r="M93" s="177">
        <v>2018</v>
      </c>
      <c r="N93" s="448" t="s">
        <v>346</v>
      </c>
      <c r="O93" s="448" t="s">
        <v>2363</v>
      </c>
    </row>
    <row r="94" spans="1:16" x14ac:dyDescent="0.25">
      <c r="A94" t="s">
        <v>2170</v>
      </c>
      <c r="B94" t="s">
        <v>2171</v>
      </c>
      <c r="C94" s="316">
        <v>43356</v>
      </c>
      <c r="D94">
        <v>-656.72</v>
      </c>
      <c r="E94" t="s">
        <v>2364</v>
      </c>
      <c r="H94" t="s">
        <v>2365</v>
      </c>
      <c r="I94">
        <v>39</v>
      </c>
      <c r="J94">
        <v>4842.72</v>
      </c>
      <c r="K94" s="460">
        <f t="shared" si="3"/>
        <v>4842.7199999999993</v>
      </c>
      <c r="L94" s="460">
        <f t="shared" si="2"/>
        <v>0</v>
      </c>
      <c r="M94" s="177">
        <v>2018</v>
      </c>
      <c r="N94" s="448" t="s">
        <v>296</v>
      </c>
      <c r="O94" s="448" t="s">
        <v>2357</v>
      </c>
    </row>
    <row r="95" spans="1:16" x14ac:dyDescent="0.25">
      <c r="A95" t="s">
        <v>2170</v>
      </c>
      <c r="B95" t="s">
        <v>2171</v>
      </c>
      <c r="C95" s="316">
        <v>43356</v>
      </c>
      <c r="D95">
        <v>-70.989999999999995</v>
      </c>
      <c r="E95" t="s">
        <v>2366</v>
      </c>
      <c r="H95" t="s">
        <v>2367</v>
      </c>
      <c r="I95">
        <v>39</v>
      </c>
      <c r="J95">
        <v>4771.7299999999996</v>
      </c>
      <c r="K95" s="460">
        <f t="shared" si="3"/>
        <v>4771.7300000000005</v>
      </c>
      <c r="L95" s="460">
        <f t="shared" si="2"/>
        <v>0</v>
      </c>
      <c r="M95" s="177">
        <v>2018</v>
      </c>
      <c r="N95" s="448" t="s">
        <v>296</v>
      </c>
      <c r="O95" s="448" t="s">
        <v>2342</v>
      </c>
    </row>
    <row r="96" spans="1:16" x14ac:dyDescent="0.25">
      <c r="A96" t="s">
        <v>2170</v>
      </c>
      <c r="B96" t="s">
        <v>2171</v>
      </c>
      <c r="C96" s="316">
        <v>43358</v>
      </c>
      <c r="D96">
        <v>1978</v>
      </c>
      <c r="E96" t="s">
        <v>1356</v>
      </c>
      <c r="G96" t="s">
        <v>2368</v>
      </c>
      <c r="H96" t="s">
        <v>2181</v>
      </c>
      <c r="I96">
        <v>52</v>
      </c>
      <c r="J96">
        <v>6749.73</v>
      </c>
      <c r="K96" s="460">
        <f t="shared" si="3"/>
        <v>6749.73</v>
      </c>
      <c r="L96" s="460">
        <f t="shared" si="2"/>
        <v>0</v>
      </c>
      <c r="M96" s="177">
        <v>2018</v>
      </c>
      <c r="N96" s="448" t="s">
        <v>346</v>
      </c>
      <c r="O96" s="448" t="s">
        <v>2357</v>
      </c>
    </row>
    <row r="97" spans="1:15" x14ac:dyDescent="0.25">
      <c r="A97" t="s">
        <v>2170</v>
      </c>
      <c r="B97" t="s">
        <v>2171</v>
      </c>
      <c r="C97" s="316">
        <v>43358</v>
      </c>
      <c r="D97">
        <v>392</v>
      </c>
      <c r="E97" t="s">
        <v>1356</v>
      </c>
      <c r="G97" t="s">
        <v>2368</v>
      </c>
      <c r="H97" t="s">
        <v>2181</v>
      </c>
      <c r="I97">
        <v>52</v>
      </c>
      <c r="J97">
        <v>7141.73</v>
      </c>
      <c r="K97" s="460">
        <f t="shared" si="3"/>
        <v>7141.73</v>
      </c>
      <c r="L97" s="460">
        <f t="shared" si="2"/>
        <v>0</v>
      </c>
      <c r="M97" s="177">
        <v>2018</v>
      </c>
      <c r="N97" s="448" t="s">
        <v>346</v>
      </c>
      <c r="O97" s="448" t="s">
        <v>2357</v>
      </c>
    </row>
    <row r="98" spans="1:15" x14ac:dyDescent="0.25">
      <c r="A98" t="s">
        <v>2170</v>
      </c>
      <c r="B98" t="s">
        <v>2171</v>
      </c>
      <c r="C98" s="316">
        <v>43358</v>
      </c>
      <c r="D98">
        <v>1627.6</v>
      </c>
      <c r="G98" t="s">
        <v>441</v>
      </c>
      <c r="H98" t="s">
        <v>457</v>
      </c>
      <c r="I98">
        <v>52</v>
      </c>
      <c r="J98">
        <v>8769.33</v>
      </c>
      <c r="K98" s="460">
        <f t="shared" si="3"/>
        <v>8769.33</v>
      </c>
      <c r="L98" s="460">
        <f t="shared" si="2"/>
        <v>0</v>
      </c>
      <c r="M98" s="177">
        <v>2018</v>
      </c>
      <c r="N98" s="448" t="s">
        <v>346</v>
      </c>
      <c r="O98" s="448" t="s">
        <v>2357</v>
      </c>
    </row>
    <row r="99" spans="1:15" x14ac:dyDescent="0.25">
      <c r="A99" t="s">
        <v>2170</v>
      </c>
      <c r="B99" t="s">
        <v>2171</v>
      </c>
      <c r="C99" s="316">
        <v>43362</v>
      </c>
      <c r="D99">
        <v>-1056.8</v>
      </c>
      <c r="H99" t="s">
        <v>2369</v>
      </c>
      <c r="I99">
        <v>39</v>
      </c>
      <c r="J99">
        <v>7712.53</v>
      </c>
      <c r="K99" s="460">
        <f t="shared" si="3"/>
        <v>7712.53</v>
      </c>
      <c r="L99" s="460">
        <f t="shared" si="2"/>
        <v>0</v>
      </c>
      <c r="M99" s="177">
        <v>2018</v>
      </c>
      <c r="N99" s="448" t="s">
        <v>296</v>
      </c>
      <c r="O99" s="448" t="s">
        <v>2357</v>
      </c>
    </row>
    <row r="100" spans="1:15" x14ac:dyDescent="0.25">
      <c r="A100" t="s">
        <v>2170</v>
      </c>
      <c r="B100" t="s">
        <v>2171</v>
      </c>
      <c r="C100" s="316">
        <v>43362</v>
      </c>
      <c r="D100">
        <v>-713.45</v>
      </c>
      <c r="H100" t="s">
        <v>2370</v>
      </c>
      <c r="I100">
        <v>39</v>
      </c>
      <c r="J100">
        <v>6999.08</v>
      </c>
      <c r="K100" s="460">
        <f t="shared" si="3"/>
        <v>6999.08</v>
      </c>
      <c r="L100" s="460">
        <f t="shared" si="2"/>
        <v>0</v>
      </c>
      <c r="M100" s="177">
        <v>2018</v>
      </c>
      <c r="N100" s="448" t="s">
        <v>296</v>
      </c>
      <c r="O100" s="448" t="s">
        <v>2357</v>
      </c>
    </row>
    <row r="101" spans="1:15" x14ac:dyDescent="0.25">
      <c r="A101" t="s">
        <v>2170</v>
      </c>
      <c r="B101" t="s">
        <v>2171</v>
      </c>
      <c r="C101" s="316">
        <v>43362</v>
      </c>
      <c r="D101">
        <v>-70</v>
      </c>
      <c r="H101" t="s">
        <v>2371</v>
      </c>
      <c r="I101">
        <v>39</v>
      </c>
      <c r="J101">
        <v>6929.08</v>
      </c>
      <c r="K101" s="460">
        <f t="shared" si="3"/>
        <v>6929.08</v>
      </c>
      <c r="L101" s="460">
        <f t="shared" si="2"/>
        <v>0</v>
      </c>
      <c r="M101" s="177">
        <v>2018</v>
      </c>
      <c r="N101" s="448" t="s">
        <v>296</v>
      </c>
      <c r="O101" s="448" t="s">
        <v>2357</v>
      </c>
    </row>
    <row r="102" spans="1:15" x14ac:dyDescent="0.25">
      <c r="A102" t="s">
        <v>2170</v>
      </c>
      <c r="B102" t="s">
        <v>2171</v>
      </c>
      <c r="C102" s="316">
        <v>43371</v>
      </c>
      <c r="D102">
        <v>218.5</v>
      </c>
      <c r="E102" t="s">
        <v>2305</v>
      </c>
      <c r="H102" t="s">
        <v>2372</v>
      </c>
      <c r="I102">
        <v>90</v>
      </c>
      <c r="J102">
        <v>7147.58</v>
      </c>
      <c r="K102" s="460">
        <f t="shared" si="3"/>
        <v>7147.58</v>
      </c>
      <c r="L102" s="460">
        <f t="shared" si="2"/>
        <v>0</v>
      </c>
      <c r="M102" s="177">
        <v>2018</v>
      </c>
      <c r="N102" s="448" t="s">
        <v>346</v>
      </c>
      <c r="O102" s="448" t="s">
        <v>2357</v>
      </c>
    </row>
    <row r="103" spans="1:15" x14ac:dyDescent="0.25">
      <c r="A103" t="s">
        <v>2170</v>
      </c>
      <c r="B103" t="s">
        <v>2171</v>
      </c>
      <c r="C103" s="316">
        <v>43374</v>
      </c>
      <c r="D103">
        <v>3371</v>
      </c>
      <c r="E103" t="s">
        <v>2373</v>
      </c>
      <c r="F103" t="s">
        <v>2374</v>
      </c>
      <c r="G103" t="s">
        <v>2373</v>
      </c>
      <c r="H103" t="s">
        <v>2375</v>
      </c>
      <c r="I103">
        <v>90</v>
      </c>
      <c r="J103">
        <v>10518.58</v>
      </c>
      <c r="K103" s="460">
        <f t="shared" si="3"/>
        <v>10518.58</v>
      </c>
      <c r="L103" s="460">
        <f t="shared" si="2"/>
        <v>0</v>
      </c>
      <c r="M103" s="177">
        <v>2018</v>
      </c>
      <c r="N103" s="448" t="s">
        <v>2376</v>
      </c>
      <c r="O103" s="448"/>
    </row>
    <row r="104" spans="1:15" x14ac:dyDescent="0.25">
      <c r="A104" t="s">
        <v>2170</v>
      </c>
      <c r="B104" t="s">
        <v>2171</v>
      </c>
      <c r="C104" s="316">
        <v>43417</v>
      </c>
      <c r="D104">
        <v>-300</v>
      </c>
      <c r="G104">
        <v>810057</v>
      </c>
      <c r="I104">
        <v>41</v>
      </c>
      <c r="J104">
        <v>10218.58</v>
      </c>
      <c r="K104" s="460">
        <f t="shared" si="3"/>
        <v>10218.58</v>
      </c>
      <c r="L104" s="460">
        <f t="shared" si="2"/>
        <v>0</v>
      </c>
      <c r="M104" s="177">
        <v>2018</v>
      </c>
      <c r="N104" s="448" t="s">
        <v>2377</v>
      </c>
      <c r="O104" s="448"/>
    </row>
    <row r="105" spans="1:15" x14ac:dyDescent="0.25">
      <c r="A105" t="s">
        <v>2170</v>
      </c>
      <c r="B105" t="s">
        <v>2171</v>
      </c>
      <c r="C105" s="316">
        <v>43428</v>
      </c>
      <c r="D105">
        <v>3292.1</v>
      </c>
      <c r="G105" t="s">
        <v>2378</v>
      </c>
      <c r="H105" t="s">
        <v>457</v>
      </c>
      <c r="I105">
        <v>52</v>
      </c>
      <c r="J105">
        <v>13510.68</v>
      </c>
      <c r="K105" s="460">
        <f t="shared" si="3"/>
        <v>13510.68</v>
      </c>
      <c r="L105" s="460">
        <f t="shared" si="2"/>
        <v>0</v>
      </c>
      <c r="M105" s="177">
        <v>2018</v>
      </c>
      <c r="N105" s="448" t="s">
        <v>2379</v>
      </c>
      <c r="O105" s="448"/>
    </row>
    <row r="106" spans="1:15" x14ac:dyDescent="0.25">
      <c r="A106" t="s">
        <v>2170</v>
      </c>
      <c r="B106" t="s">
        <v>2171</v>
      </c>
      <c r="C106" s="316">
        <v>43433</v>
      </c>
      <c r="D106">
        <v>198</v>
      </c>
      <c r="E106" t="s">
        <v>2380</v>
      </c>
      <c r="F106" t="s">
        <v>2381</v>
      </c>
      <c r="H106" t="s">
        <v>2382</v>
      </c>
      <c r="I106">
        <v>90</v>
      </c>
      <c r="J106">
        <v>13708.68</v>
      </c>
      <c r="K106" s="460">
        <f t="shared" si="3"/>
        <v>13708.68</v>
      </c>
      <c r="L106" s="460">
        <f t="shared" si="2"/>
        <v>0</v>
      </c>
      <c r="M106" s="177">
        <v>2018</v>
      </c>
      <c r="N106" s="448" t="s">
        <v>346</v>
      </c>
      <c r="O106" s="457" t="s">
        <v>2211</v>
      </c>
    </row>
    <row r="107" spans="1:15" x14ac:dyDescent="0.25">
      <c r="A107" t="s">
        <v>2170</v>
      </c>
      <c r="B107" t="s">
        <v>2171</v>
      </c>
      <c r="C107" s="316">
        <v>43436</v>
      </c>
      <c r="D107">
        <v>-86</v>
      </c>
      <c r="E107" t="s">
        <v>2383</v>
      </c>
      <c r="J107">
        <f>J106+D107</f>
        <v>13622.68</v>
      </c>
      <c r="K107" s="460">
        <f t="shared" si="3"/>
        <v>13622.68</v>
      </c>
      <c r="L107" s="460">
        <f t="shared" si="2"/>
        <v>0</v>
      </c>
      <c r="M107" s="177">
        <v>2018</v>
      </c>
      <c r="N107" s="448" t="s">
        <v>2377</v>
      </c>
      <c r="O107" s="457"/>
    </row>
    <row r="108" spans="1:15" x14ac:dyDescent="0.25">
      <c r="A108" t="s">
        <v>2170</v>
      </c>
      <c r="B108" t="s">
        <v>2171</v>
      </c>
      <c r="C108" s="316">
        <v>43437</v>
      </c>
      <c r="D108">
        <v>-613.38</v>
      </c>
      <c r="H108" t="s">
        <v>2384</v>
      </c>
      <c r="I108">
        <v>39</v>
      </c>
      <c r="J108">
        <v>13009.3</v>
      </c>
      <c r="K108" s="460">
        <f t="shared" si="3"/>
        <v>13009.300000000001</v>
      </c>
      <c r="L108" s="460">
        <f t="shared" si="2"/>
        <v>0</v>
      </c>
      <c r="M108" s="177">
        <v>2019</v>
      </c>
      <c r="N108" s="448" t="s">
        <v>2377</v>
      </c>
      <c r="O108" s="457"/>
    </row>
    <row r="109" spans="1:15" x14ac:dyDescent="0.25">
      <c r="A109" t="s">
        <v>2170</v>
      </c>
      <c r="B109" t="s">
        <v>2171</v>
      </c>
      <c r="C109" s="316">
        <v>43438</v>
      </c>
      <c r="D109">
        <v>-12000</v>
      </c>
      <c r="E109" t="s">
        <v>2385</v>
      </c>
      <c r="H109" t="s">
        <v>378</v>
      </c>
      <c r="I109">
        <v>39</v>
      </c>
      <c r="J109">
        <v>1009.3</v>
      </c>
      <c r="K109" s="460">
        <f t="shared" si="3"/>
        <v>1009.2999999999993</v>
      </c>
      <c r="L109" s="460">
        <f t="shared" si="2"/>
        <v>0</v>
      </c>
      <c r="M109" s="177">
        <v>2020</v>
      </c>
      <c r="N109" s="448" t="s">
        <v>2386</v>
      </c>
      <c r="O109" s="457"/>
    </row>
    <row r="110" spans="1:15" x14ac:dyDescent="0.25">
      <c r="A110" t="s">
        <v>2170</v>
      </c>
      <c r="B110" t="s">
        <v>2171</v>
      </c>
      <c r="C110" s="316">
        <v>43449</v>
      </c>
      <c r="D110">
        <v>-91.67</v>
      </c>
      <c r="H110" t="s">
        <v>2387</v>
      </c>
      <c r="I110">
        <v>39</v>
      </c>
      <c r="J110">
        <v>917.63</v>
      </c>
      <c r="K110" s="460">
        <f t="shared" si="3"/>
        <v>917.63</v>
      </c>
      <c r="L110" s="460">
        <f t="shared" si="2"/>
        <v>0</v>
      </c>
      <c r="M110" s="177">
        <v>2021</v>
      </c>
      <c r="N110" s="448" t="s">
        <v>2388</v>
      </c>
      <c r="O110" s="457"/>
    </row>
    <row r="112" spans="1:15" x14ac:dyDescent="0.25">
      <c r="D112"/>
    </row>
    <row r="113" spans="4:4" x14ac:dyDescent="0.25">
      <c r="D113"/>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F132"/>
  <sheetViews>
    <sheetView showGridLines="0" zoomScaleNormal="100" workbookViewId="0">
      <selection activeCell="E8" sqref="E8"/>
    </sheetView>
  </sheetViews>
  <sheetFormatPr defaultRowHeight="15" x14ac:dyDescent="0.25"/>
  <cols>
    <col min="1" max="1" width="9.140625" style="4"/>
    <col min="2" max="2" width="80.28515625" style="4" customWidth="1"/>
    <col min="3" max="3" width="2.7109375" style="4" customWidth="1"/>
    <col min="4" max="4" width="73.42578125" style="4" customWidth="1"/>
    <col min="5" max="16384" width="9.140625" style="4"/>
  </cols>
  <sheetData>
    <row r="1" spans="2:4" x14ac:dyDescent="0.25">
      <c r="B1" s="565" t="s">
        <v>43</v>
      </c>
      <c r="C1" s="565"/>
      <c r="D1" s="565"/>
    </row>
    <row r="3" spans="2:4" x14ac:dyDescent="0.25">
      <c r="B3" s="4" t="s">
        <v>219</v>
      </c>
    </row>
    <row r="4" spans="2:4" x14ac:dyDescent="0.25">
      <c r="B4" s="4" t="s">
        <v>44</v>
      </c>
    </row>
    <row r="6" spans="2:4" x14ac:dyDescent="0.25">
      <c r="B6" s="7"/>
    </row>
    <row r="7" spans="2:4" x14ac:dyDescent="0.25">
      <c r="B7" s="54" t="s">
        <v>37</v>
      </c>
      <c r="D7" s="54" t="s">
        <v>38</v>
      </c>
    </row>
    <row r="8" spans="2:4" x14ac:dyDescent="0.25">
      <c r="B8" s="7"/>
    </row>
    <row r="9" spans="2:4" x14ac:dyDescent="0.25">
      <c r="B9" s="54" t="s">
        <v>116</v>
      </c>
      <c r="D9" s="54" t="s">
        <v>60</v>
      </c>
    </row>
    <row r="10" spans="2:4" x14ac:dyDescent="0.25">
      <c r="B10" s="20"/>
      <c r="D10" s="20"/>
    </row>
    <row r="11" spans="2:4" x14ac:dyDescent="0.25">
      <c r="B11" s="70" t="s">
        <v>146</v>
      </c>
      <c r="D11" s="70" t="s">
        <v>124</v>
      </c>
    </row>
    <row r="12" spans="2:4" x14ac:dyDescent="0.25">
      <c r="B12" s="81" t="s">
        <v>158</v>
      </c>
      <c r="D12" s="67" t="s">
        <v>61</v>
      </c>
    </row>
    <row r="13" spans="2:4" x14ac:dyDescent="0.25">
      <c r="B13" s="67"/>
      <c r="D13" s="67" t="s">
        <v>62</v>
      </c>
    </row>
    <row r="14" spans="2:4" x14ac:dyDescent="0.25">
      <c r="B14" s="67"/>
      <c r="D14" s="67" t="s">
        <v>63</v>
      </c>
    </row>
    <row r="15" spans="2:4" x14ac:dyDescent="0.25">
      <c r="B15" s="67"/>
      <c r="D15" s="67" t="s">
        <v>68</v>
      </c>
    </row>
    <row r="16" spans="2:4" x14ac:dyDescent="0.25">
      <c r="B16" s="67"/>
      <c r="D16" s="67" t="s">
        <v>69</v>
      </c>
    </row>
    <row r="17" spans="2:6" x14ac:dyDescent="0.25">
      <c r="B17" s="67"/>
      <c r="D17" s="67"/>
    </row>
    <row r="18" spans="2:6" x14ac:dyDescent="0.25">
      <c r="B18" s="67"/>
      <c r="D18" s="67"/>
    </row>
    <row r="19" spans="2:6" x14ac:dyDescent="0.25">
      <c r="B19" s="67"/>
      <c r="D19" s="67"/>
    </row>
    <row r="20" spans="2:6" x14ac:dyDescent="0.25">
      <c r="B20" s="70" t="s">
        <v>51</v>
      </c>
      <c r="D20" s="70"/>
    </row>
    <row r="21" spans="2:6" x14ac:dyDescent="0.25">
      <c r="B21" s="67" t="s">
        <v>157</v>
      </c>
      <c r="D21" s="67"/>
    </row>
    <row r="22" spans="2:6" x14ac:dyDescent="0.25">
      <c r="B22" s="67" t="s">
        <v>9</v>
      </c>
      <c r="D22" s="70" t="s">
        <v>129</v>
      </c>
    </row>
    <row r="23" spans="2:6" x14ac:dyDescent="0.25">
      <c r="B23" s="81" t="s">
        <v>159</v>
      </c>
      <c r="D23" s="67"/>
    </row>
    <row r="24" spans="2:6" x14ac:dyDescent="0.25">
      <c r="B24" s="67"/>
      <c r="D24" s="67"/>
    </row>
    <row r="25" spans="2:6" x14ac:dyDescent="0.25">
      <c r="B25" s="81"/>
      <c r="D25" s="67"/>
    </row>
    <row r="26" spans="2:6" x14ac:dyDescent="0.25">
      <c r="B26" s="67"/>
      <c r="D26" s="67"/>
    </row>
    <row r="27" spans="2:6" x14ac:dyDescent="0.25">
      <c r="B27" s="67"/>
      <c r="D27" s="67"/>
    </row>
    <row r="28" spans="2:6" x14ac:dyDescent="0.25">
      <c r="B28" s="67"/>
      <c r="D28" s="67"/>
    </row>
    <row r="29" spans="2:6" x14ac:dyDescent="0.25">
      <c r="B29" s="70" t="s">
        <v>149</v>
      </c>
      <c r="D29" s="67"/>
      <c r="F29" s="55"/>
    </row>
    <row r="30" spans="2:6" x14ac:dyDescent="0.25">
      <c r="B30" s="67" t="s">
        <v>150</v>
      </c>
      <c r="D30" s="67"/>
      <c r="F30" s="55"/>
    </row>
    <row r="31" spans="2:6" x14ac:dyDescent="0.25">
      <c r="B31" s="67" t="s">
        <v>151</v>
      </c>
      <c r="D31" s="67"/>
      <c r="F31" s="55"/>
    </row>
    <row r="32" spans="2:6" x14ac:dyDescent="0.25">
      <c r="B32" s="67" t="s">
        <v>47</v>
      </c>
      <c r="D32" s="67"/>
      <c r="F32" s="55"/>
    </row>
    <row r="33" spans="2:6" x14ac:dyDescent="0.25">
      <c r="B33" s="67"/>
      <c r="D33" s="70" t="s">
        <v>256</v>
      </c>
      <c r="F33" s="55"/>
    </row>
    <row r="34" spans="2:6" x14ac:dyDescent="0.25">
      <c r="B34" s="67"/>
      <c r="D34" s="67" t="s">
        <v>262</v>
      </c>
      <c r="F34" s="55"/>
    </row>
    <row r="35" spans="2:6" x14ac:dyDescent="0.25">
      <c r="B35" s="67"/>
      <c r="D35" s="67" t="s">
        <v>125</v>
      </c>
      <c r="F35" s="55"/>
    </row>
    <row r="36" spans="2:6" x14ac:dyDescent="0.25">
      <c r="B36" s="67"/>
      <c r="D36" s="67" t="s">
        <v>126</v>
      </c>
      <c r="F36" s="55"/>
    </row>
    <row r="37" spans="2:6" x14ac:dyDescent="0.25">
      <c r="B37" s="67"/>
      <c r="D37" s="67" t="s">
        <v>144</v>
      </c>
      <c r="F37" s="55"/>
    </row>
    <row r="38" spans="2:6" x14ac:dyDescent="0.25">
      <c r="B38" s="70" t="s">
        <v>152</v>
      </c>
      <c r="D38" s="67" t="s">
        <v>143</v>
      </c>
      <c r="F38" s="55"/>
    </row>
    <row r="39" spans="2:6" x14ac:dyDescent="0.25">
      <c r="B39" s="67" t="s">
        <v>153</v>
      </c>
      <c r="D39" s="67" t="s">
        <v>127</v>
      </c>
    </row>
    <row r="40" spans="2:6" x14ac:dyDescent="0.25">
      <c r="B40" s="67" t="s">
        <v>154</v>
      </c>
      <c r="D40" s="70"/>
    </row>
    <row r="41" spans="2:6" x14ac:dyDescent="0.25">
      <c r="B41" s="67" t="s">
        <v>155</v>
      </c>
      <c r="D41" s="67"/>
    </row>
    <row r="42" spans="2:6" x14ac:dyDescent="0.25">
      <c r="B42" s="67" t="s">
        <v>46</v>
      </c>
      <c r="D42" s="67"/>
    </row>
    <row r="43" spans="2:6" x14ac:dyDescent="0.25">
      <c r="B43" s="67" t="s">
        <v>156</v>
      </c>
      <c r="D43" s="70"/>
    </row>
    <row r="44" spans="2:6" x14ac:dyDescent="0.25">
      <c r="B44" s="67" t="s">
        <v>48</v>
      </c>
      <c r="D44" s="70" t="s">
        <v>128</v>
      </c>
    </row>
    <row r="45" spans="2:6" x14ac:dyDescent="0.25">
      <c r="B45" s="67" t="s">
        <v>45</v>
      </c>
      <c r="D45" s="67" t="s">
        <v>76</v>
      </c>
    </row>
    <row r="46" spans="2:6" x14ac:dyDescent="0.25">
      <c r="B46" s="67"/>
      <c r="D46" s="67" t="s">
        <v>254</v>
      </c>
    </row>
    <row r="47" spans="2:6" x14ac:dyDescent="0.25">
      <c r="B47" s="70" t="s">
        <v>257</v>
      </c>
      <c r="D47" s="67" t="s">
        <v>263</v>
      </c>
    </row>
    <row r="48" spans="2:6" x14ac:dyDescent="0.25">
      <c r="B48" s="67" t="s">
        <v>8</v>
      </c>
      <c r="D48" s="67" t="s">
        <v>264</v>
      </c>
    </row>
    <row r="49" spans="2:6" x14ac:dyDescent="0.25">
      <c r="B49" s="67" t="s">
        <v>16</v>
      </c>
      <c r="D49" s="67" t="s">
        <v>71</v>
      </c>
    </row>
    <row r="50" spans="2:6" x14ac:dyDescent="0.25">
      <c r="B50" s="67"/>
      <c r="D50" s="67" t="s">
        <v>72</v>
      </c>
    </row>
    <row r="51" spans="2:6" x14ac:dyDescent="0.25">
      <c r="B51" s="67"/>
      <c r="D51" s="67" t="s">
        <v>73</v>
      </c>
    </row>
    <row r="52" spans="2:6" x14ac:dyDescent="0.25">
      <c r="B52" s="67"/>
      <c r="D52" s="67" t="s">
        <v>74</v>
      </c>
      <c r="F52" s="55"/>
    </row>
    <row r="53" spans="2:6" x14ac:dyDescent="0.25">
      <c r="B53" s="67"/>
      <c r="D53" s="67" t="s">
        <v>96</v>
      </c>
      <c r="F53" s="55"/>
    </row>
    <row r="54" spans="2:6" x14ac:dyDescent="0.25">
      <c r="B54" s="67"/>
      <c r="D54" s="67" t="s">
        <v>75</v>
      </c>
      <c r="F54" s="55"/>
    </row>
    <row r="55" spans="2:6" x14ac:dyDescent="0.25">
      <c r="B55" s="67"/>
      <c r="D55" s="67"/>
      <c r="F55" s="55"/>
    </row>
    <row r="56" spans="2:6" x14ac:dyDescent="0.25">
      <c r="B56" s="70" t="s">
        <v>52</v>
      </c>
      <c r="D56" s="67"/>
      <c r="F56" s="55"/>
    </row>
    <row r="57" spans="2:6" x14ac:dyDescent="0.25">
      <c r="B57" s="67" t="s">
        <v>49</v>
      </c>
      <c r="D57" s="54" t="s">
        <v>65</v>
      </c>
      <c r="F57" s="55"/>
    </row>
    <row r="58" spans="2:6" x14ac:dyDescent="0.25">
      <c r="B58" s="67" t="s">
        <v>50</v>
      </c>
      <c r="D58" s="20"/>
      <c r="F58" s="55"/>
    </row>
    <row r="59" spans="2:6" x14ac:dyDescent="0.25">
      <c r="B59" s="67" t="s">
        <v>87</v>
      </c>
      <c r="D59" s="70" t="s">
        <v>130</v>
      </c>
    </row>
    <row r="60" spans="2:6" x14ac:dyDescent="0.25">
      <c r="B60" s="67"/>
      <c r="D60" s="67" t="s">
        <v>133</v>
      </c>
    </row>
    <row r="61" spans="2:6" x14ac:dyDescent="0.25">
      <c r="B61" s="67"/>
      <c r="D61" s="67" t="s">
        <v>134</v>
      </c>
    </row>
    <row r="62" spans="2:6" x14ac:dyDescent="0.25">
      <c r="B62" s="67"/>
      <c r="D62" s="67" t="s">
        <v>135</v>
      </c>
    </row>
    <row r="63" spans="2:6" x14ac:dyDescent="0.25">
      <c r="B63" s="67"/>
      <c r="D63" s="67" t="s">
        <v>138</v>
      </c>
    </row>
    <row r="64" spans="2:6" x14ac:dyDescent="0.25">
      <c r="B64" s="67"/>
      <c r="D64" s="67" t="s">
        <v>136</v>
      </c>
    </row>
    <row r="65" spans="2:4" x14ac:dyDescent="0.25">
      <c r="B65" s="54" t="s">
        <v>57</v>
      </c>
      <c r="D65" s="67" t="s">
        <v>137</v>
      </c>
    </row>
    <row r="66" spans="2:4" x14ac:dyDescent="0.25">
      <c r="B66" s="20"/>
      <c r="D66" s="67" t="s">
        <v>139</v>
      </c>
    </row>
    <row r="67" spans="2:4" x14ac:dyDescent="0.25">
      <c r="B67" s="70" t="s">
        <v>173</v>
      </c>
      <c r="D67" s="67" t="s">
        <v>66</v>
      </c>
    </row>
    <row r="68" spans="2:4" x14ac:dyDescent="0.25">
      <c r="B68" s="81" t="s">
        <v>158</v>
      </c>
      <c r="D68" s="67" t="s">
        <v>77</v>
      </c>
    </row>
    <row r="69" spans="2:4" x14ac:dyDescent="0.25">
      <c r="B69" s="67"/>
      <c r="D69" s="67" t="s">
        <v>67</v>
      </c>
    </row>
    <row r="70" spans="2:4" x14ac:dyDescent="0.25">
      <c r="B70" s="67"/>
      <c r="D70" s="70" t="s">
        <v>131</v>
      </c>
    </row>
    <row r="71" spans="2:4" x14ac:dyDescent="0.25">
      <c r="B71" s="67"/>
      <c r="D71" s="67" t="s">
        <v>140</v>
      </c>
    </row>
    <row r="72" spans="2:4" x14ac:dyDescent="0.25">
      <c r="B72" s="67"/>
      <c r="D72" s="67" t="s">
        <v>141</v>
      </c>
    </row>
    <row r="73" spans="2:4" x14ac:dyDescent="0.25">
      <c r="B73" s="67"/>
      <c r="D73" s="67" t="s">
        <v>252</v>
      </c>
    </row>
    <row r="74" spans="2:4" x14ac:dyDescent="0.25">
      <c r="B74" s="67"/>
      <c r="D74" s="67" t="s">
        <v>253</v>
      </c>
    </row>
    <row r="75" spans="2:4" x14ac:dyDescent="0.25">
      <c r="B75" s="67"/>
      <c r="D75" s="67" t="s">
        <v>142</v>
      </c>
    </row>
    <row r="76" spans="2:4" x14ac:dyDescent="0.25">
      <c r="B76" s="70" t="s">
        <v>174</v>
      </c>
      <c r="D76" s="67"/>
    </row>
    <row r="77" spans="2:4" x14ac:dyDescent="0.25">
      <c r="B77" s="67" t="s">
        <v>11</v>
      </c>
      <c r="D77" s="67"/>
    </row>
    <row r="78" spans="2:4" x14ac:dyDescent="0.25">
      <c r="B78" s="67" t="s">
        <v>12</v>
      </c>
      <c r="D78" s="67"/>
    </row>
    <row r="79" spans="2:4" x14ac:dyDescent="0.25">
      <c r="B79" s="67" t="s">
        <v>53</v>
      </c>
      <c r="D79" s="67"/>
    </row>
    <row r="80" spans="2:4" x14ac:dyDescent="0.25">
      <c r="B80" s="67"/>
      <c r="D80" s="67"/>
    </row>
    <row r="81" spans="2:4" x14ac:dyDescent="0.25">
      <c r="B81" s="67"/>
      <c r="D81" s="70" t="s">
        <v>132</v>
      </c>
    </row>
    <row r="82" spans="2:4" x14ac:dyDescent="0.25">
      <c r="B82" s="67"/>
      <c r="D82" s="67"/>
    </row>
    <row r="83" spans="2:4" x14ac:dyDescent="0.25">
      <c r="B83" s="67"/>
      <c r="D83" s="67"/>
    </row>
    <row r="84" spans="2:4" x14ac:dyDescent="0.25">
      <c r="B84" s="67"/>
      <c r="D84" s="67"/>
    </row>
    <row r="85" spans="2:4" x14ac:dyDescent="0.25">
      <c r="B85" s="70" t="s">
        <v>259</v>
      </c>
      <c r="D85" s="67"/>
    </row>
    <row r="86" spans="2:4" x14ac:dyDescent="0.25">
      <c r="B86" s="67" t="s">
        <v>15</v>
      </c>
      <c r="D86" s="67"/>
    </row>
    <row r="87" spans="2:4" x14ac:dyDescent="0.25">
      <c r="B87" s="67" t="s">
        <v>13</v>
      </c>
      <c r="D87" s="67"/>
    </row>
    <row r="88" spans="2:4" x14ac:dyDescent="0.25">
      <c r="B88" s="67" t="s">
        <v>14</v>
      </c>
      <c r="D88" s="67"/>
    </row>
    <row r="89" spans="2:4" x14ac:dyDescent="0.25">
      <c r="B89" s="67"/>
      <c r="D89" s="67"/>
    </row>
    <row r="90" spans="2:4" x14ac:dyDescent="0.25">
      <c r="B90" s="67"/>
      <c r="D90" s="67"/>
    </row>
    <row r="91" spans="2:4" x14ac:dyDescent="0.25">
      <c r="B91" s="67"/>
      <c r="D91" s="67"/>
    </row>
    <row r="92" spans="2:4" x14ac:dyDescent="0.25">
      <c r="B92" s="67"/>
      <c r="D92" s="67"/>
    </row>
    <row r="93" spans="2:4" x14ac:dyDescent="0.25">
      <c r="B93" s="67"/>
      <c r="D93" s="67"/>
    </row>
    <row r="94" spans="2:4" x14ac:dyDescent="0.25">
      <c r="B94" s="70" t="s">
        <v>84</v>
      </c>
      <c r="D94" s="67"/>
    </row>
    <row r="95" spans="2:4" x14ac:dyDescent="0.25">
      <c r="B95" s="81" t="s">
        <v>175</v>
      </c>
      <c r="D95" s="67"/>
    </row>
    <row r="96" spans="2:4" x14ac:dyDescent="0.25">
      <c r="B96" s="67"/>
      <c r="D96" s="67"/>
    </row>
    <row r="97" spans="2:4" x14ac:dyDescent="0.25">
      <c r="B97" s="67"/>
      <c r="D97" s="67"/>
    </row>
    <row r="98" spans="2:4" x14ac:dyDescent="0.25">
      <c r="B98" s="67"/>
      <c r="D98" s="67"/>
    </row>
    <row r="99" spans="2:4" x14ac:dyDescent="0.25">
      <c r="B99" s="67"/>
      <c r="D99" s="67"/>
    </row>
    <row r="100" spans="2:4" x14ac:dyDescent="0.25">
      <c r="B100" s="67"/>
      <c r="D100" s="67"/>
    </row>
    <row r="101" spans="2:4" x14ac:dyDescent="0.25">
      <c r="B101" s="67"/>
      <c r="D101" s="67"/>
    </row>
    <row r="102" spans="2:4" x14ac:dyDescent="0.25">
      <c r="B102" s="67"/>
      <c r="D102" s="67"/>
    </row>
    <row r="103" spans="2:4" x14ac:dyDescent="0.25">
      <c r="B103" s="70" t="s">
        <v>85</v>
      </c>
      <c r="D103" s="67"/>
    </row>
    <row r="104" spans="2:4" x14ac:dyDescent="0.25">
      <c r="B104" s="67" t="s">
        <v>54</v>
      </c>
      <c r="D104" s="67"/>
    </row>
    <row r="105" spans="2:4" x14ac:dyDescent="0.25">
      <c r="B105" s="67" t="s">
        <v>55</v>
      </c>
      <c r="D105" s="67"/>
    </row>
    <row r="106" spans="2:4" x14ac:dyDescent="0.25">
      <c r="B106" s="67" t="s">
        <v>56</v>
      </c>
      <c r="D106" s="67"/>
    </row>
    <row r="107" spans="2:4" x14ac:dyDescent="0.25">
      <c r="B107" s="67"/>
      <c r="D107" s="67"/>
    </row>
    <row r="108" spans="2:4" x14ac:dyDescent="0.25">
      <c r="B108" s="67"/>
      <c r="D108" s="67"/>
    </row>
    <row r="109" spans="2:4" x14ac:dyDescent="0.25">
      <c r="B109" s="67"/>
      <c r="D109" s="67"/>
    </row>
    <row r="110" spans="2:4" x14ac:dyDescent="0.25">
      <c r="B110" s="67"/>
      <c r="D110" s="67"/>
    </row>
    <row r="111" spans="2:4" x14ac:dyDescent="0.25">
      <c r="B111" s="67"/>
      <c r="D111" s="67"/>
    </row>
    <row r="112" spans="2:4" x14ac:dyDescent="0.25">
      <c r="B112" s="54" t="s">
        <v>184</v>
      </c>
      <c r="D112" s="67"/>
    </row>
    <row r="113" spans="2:4" x14ac:dyDescent="0.25">
      <c r="B113" s="67" t="s">
        <v>163</v>
      </c>
      <c r="D113" s="67"/>
    </row>
    <row r="114" spans="2:4" x14ac:dyDescent="0.25">
      <c r="B114" s="67" t="s">
        <v>165</v>
      </c>
      <c r="D114" s="67"/>
    </row>
    <row r="115" spans="2:4" x14ac:dyDescent="0.25">
      <c r="B115" s="67" t="s">
        <v>164</v>
      </c>
      <c r="D115" s="67"/>
    </row>
    <row r="116" spans="2:4" x14ac:dyDescent="0.25">
      <c r="B116" s="67" t="s">
        <v>258</v>
      </c>
      <c r="D116" s="67"/>
    </row>
    <row r="117" spans="2:4" x14ac:dyDescent="0.25">
      <c r="B117" s="67"/>
      <c r="D117" s="67"/>
    </row>
    <row r="118" spans="2:4" x14ac:dyDescent="0.25">
      <c r="B118" s="67"/>
      <c r="D118" s="67"/>
    </row>
    <row r="119" spans="2:4" x14ac:dyDescent="0.25">
      <c r="B119" s="67"/>
      <c r="D119" s="67"/>
    </row>
    <row r="120" spans="2:4" x14ac:dyDescent="0.25">
      <c r="B120" s="67"/>
      <c r="D120" s="67"/>
    </row>
    <row r="121" spans="2:4" x14ac:dyDescent="0.25">
      <c r="B121" s="54" t="s">
        <v>168</v>
      </c>
      <c r="D121" s="67"/>
    </row>
    <row r="122" spans="2:4" x14ac:dyDescent="0.25">
      <c r="B122" s="67" t="s">
        <v>166</v>
      </c>
      <c r="D122" s="67"/>
    </row>
    <row r="123" spans="2:4" x14ac:dyDescent="0.25">
      <c r="B123" s="67" t="s">
        <v>250</v>
      </c>
      <c r="D123" s="67"/>
    </row>
    <row r="124" spans="2:4" x14ac:dyDescent="0.25">
      <c r="B124" s="67" t="s">
        <v>167</v>
      </c>
      <c r="D124" s="67"/>
    </row>
    <row r="125" spans="2:4" x14ac:dyDescent="0.25">
      <c r="B125" s="67" t="s">
        <v>251</v>
      </c>
      <c r="D125" s="67"/>
    </row>
    <row r="126" spans="2:4" x14ac:dyDescent="0.25">
      <c r="B126" s="67"/>
      <c r="D126" s="67"/>
    </row>
    <row r="127" spans="2:4" x14ac:dyDescent="0.25">
      <c r="B127" s="67"/>
      <c r="D127" s="67"/>
    </row>
    <row r="128" spans="2:4" x14ac:dyDescent="0.25">
      <c r="B128" s="54" t="s">
        <v>268</v>
      </c>
      <c r="D128" s="67"/>
    </row>
    <row r="129" spans="2:4" ht="60" x14ac:dyDescent="0.25">
      <c r="B129" s="141" t="s">
        <v>269</v>
      </c>
      <c r="D129" s="67"/>
    </row>
    <row r="130" spans="2:4" ht="45" x14ac:dyDescent="0.25">
      <c r="B130" s="141" t="s">
        <v>266</v>
      </c>
      <c r="D130" s="67"/>
    </row>
    <row r="131" spans="2:4" ht="30" x14ac:dyDescent="0.25">
      <c r="B131" s="141" t="s">
        <v>267</v>
      </c>
      <c r="D131" s="67"/>
    </row>
    <row r="132" spans="2:4" x14ac:dyDescent="0.25">
      <c r="B132" s="67"/>
      <c r="D132" s="67"/>
    </row>
  </sheetData>
  <sheetProtection algorithmName="SHA-512" hashValue="/2haLtcHEh9no7a677BqxcuyDv4J0p1FjVY2ebKgR7rMicK2uOF5JjYbzGs88MoIUzc6YbBotMqHEPJJTWardQ==" saltValue="xSqNA4VQqWB/RUuEQZPRpA==" spinCount="100000" sheet="1" objects="1" scenarios="1"/>
  <sortState ref="D3:D17">
    <sortCondition ref="D3"/>
  </sortState>
  <mergeCells count="1">
    <mergeCell ref="B1:D1"/>
  </mergeCells>
  <pageMargins left="0.23622047244094491" right="0.23622047244094491" top="0.74803149606299213" bottom="0.74803149606299213" header="0.31496062992125984" footer="0.31496062992125984"/>
  <pageSetup paperSize="9" scale="36" firstPageNumber="14" orientation="portrait" cellComments="asDisplayed" useFirstPageNumber="1"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D42"/>
  <sheetViews>
    <sheetView showGridLines="0" tabSelected="1" topLeftCell="A2" zoomScaleNormal="100" workbookViewId="0">
      <selection activeCell="E27" sqref="E27"/>
    </sheetView>
  </sheetViews>
  <sheetFormatPr defaultRowHeight="15" x14ac:dyDescent="0.25"/>
  <cols>
    <col min="1" max="1" width="1.7109375" style="4" customWidth="1"/>
    <col min="2" max="2" width="33.28515625" style="4" customWidth="1"/>
    <col min="3" max="3" width="67.28515625" style="4" customWidth="1"/>
    <col min="4" max="4" width="11.140625" style="4" customWidth="1"/>
    <col min="5" max="16384" width="9.140625" style="4"/>
  </cols>
  <sheetData>
    <row r="1" spans="2:4" x14ac:dyDescent="0.25">
      <c r="C1" s="11"/>
    </row>
    <row r="2" spans="2:4" x14ac:dyDescent="0.25">
      <c r="D2" s="12"/>
    </row>
    <row r="3" spans="2:4" ht="57" customHeight="1" x14ac:dyDescent="0.25">
      <c r="B3" s="474" t="s">
        <v>214</v>
      </c>
      <c r="C3" s="474"/>
    </row>
    <row r="10" spans="2:4" x14ac:dyDescent="0.25">
      <c r="B10" s="162" t="s">
        <v>3</v>
      </c>
    </row>
    <row r="12" spans="2:4" x14ac:dyDescent="0.25">
      <c r="B12" s="161" t="s">
        <v>5</v>
      </c>
      <c r="C12" s="161"/>
    </row>
    <row r="13" spans="2:4" x14ac:dyDescent="0.25">
      <c r="B13" s="161" t="s">
        <v>248</v>
      </c>
      <c r="C13" s="161"/>
    </row>
    <row r="14" spans="2:4" x14ac:dyDescent="0.25">
      <c r="B14" s="161"/>
      <c r="C14" s="161"/>
    </row>
    <row r="15" spans="2:4" x14ac:dyDescent="0.25">
      <c r="B15" s="161" t="s">
        <v>181</v>
      </c>
      <c r="C15" s="164" t="s">
        <v>282</v>
      </c>
    </row>
    <row r="16" spans="2:4" x14ac:dyDescent="0.25">
      <c r="B16" s="161"/>
      <c r="C16" s="163"/>
    </row>
    <row r="17" spans="2:3" x14ac:dyDescent="0.25">
      <c r="B17" s="161" t="s">
        <v>182</v>
      </c>
      <c r="C17" s="165">
        <v>43465</v>
      </c>
    </row>
    <row r="18" spans="2:3" x14ac:dyDescent="0.25">
      <c r="B18" s="161"/>
      <c r="C18" s="161"/>
    </row>
    <row r="19" spans="2:3" x14ac:dyDescent="0.25">
      <c r="B19" s="161"/>
      <c r="C19" s="161"/>
    </row>
    <row r="20" spans="2:3" x14ac:dyDescent="0.25">
      <c r="B20" s="161"/>
      <c r="C20" s="161"/>
    </row>
    <row r="21" spans="2:3" x14ac:dyDescent="0.25">
      <c r="B21" s="161"/>
      <c r="C21" s="161"/>
    </row>
    <row r="24" spans="2:3" x14ac:dyDescent="0.25">
      <c r="B24" s="155" t="s">
        <v>270</v>
      </c>
    </row>
    <row r="25" spans="2:3" ht="15" customHeight="1" x14ac:dyDescent="0.25">
      <c r="B25" s="475" t="s">
        <v>271</v>
      </c>
      <c r="C25" s="475"/>
    </row>
    <row r="26" spans="2:3" x14ac:dyDescent="0.25">
      <c r="B26" s="475"/>
      <c r="C26" s="475"/>
    </row>
    <row r="27" spans="2:3" x14ac:dyDescent="0.25">
      <c r="B27" s="475"/>
      <c r="C27" s="475"/>
    </row>
    <row r="28" spans="2:3" x14ac:dyDescent="0.25">
      <c r="B28" s="475"/>
      <c r="C28" s="475"/>
    </row>
    <row r="29" spans="2:3" x14ac:dyDescent="0.25">
      <c r="B29" s="475"/>
      <c r="C29" s="475"/>
    </row>
    <row r="30" spans="2:3" x14ac:dyDescent="0.25">
      <c r="B30" s="475"/>
      <c r="C30" s="475"/>
    </row>
    <row r="31" spans="2:3" x14ac:dyDescent="0.25">
      <c r="B31" s="156" t="s">
        <v>272</v>
      </c>
      <c r="C31" s="157"/>
    </row>
    <row r="32" spans="2:3" x14ac:dyDescent="0.25">
      <c r="B32" s="158" t="s">
        <v>273</v>
      </c>
      <c r="C32" s="157"/>
    </row>
    <row r="33" spans="2:3" x14ac:dyDescent="0.25">
      <c r="B33" s="158" t="s">
        <v>274</v>
      </c>
      <c r="C33" s="157"/>
    </row>
    <row r="34" spans="2:3" x14ac:dyDescent="0.25">
      <c r="B34" s="158" t="s">
        <v>275</v>
      </c>
      <c r="C34" s="157"/>
    </row>
    <row r="35" spans="2:3" x14ac:dyDescent="0.25">
      <c r="B35" s="158" t="s">
        <v>276</v>
      </c>
      <c r="C35" s="157"/>
    </row>
    <row r="36" spans="2:3" x14ac:dyDescent="0.25">
      <c r="B36" s="156" t="s">
        <v>277</v>
      </c>
      <c r="C36" s="157"/>
    </row>
    <row r="37" spans="2:3" x14ac:dyDescent="0.25">
      <c r="B37" s="154"/>
      <c r="C37" s="154"/>
    </row>
    <row r="38" spans="2:3" x14ac:dyDescent="0.25">
      <c r="B38" s="476" t="s">
        <v>278</v>
      </c>
      <c r="C38" s="476"/>
    </row>
    <row r="39" spans="2:3" x14ac:dyDescent="0.25">
      <c r="B39" s="159"/>
      <c r="C39" s="159"/>
    </row>
    <row r="40" spans="2:3" x14ac:dyDescent="0.25">
      <c r="B40" s="155" t="s">
        <v>279</v>
      </c>
    </row>
    <row r="41" spans="2:3" x14ac:dyDescent="0.25">
      <c r="B41" s="157" t="s">
        <v>280</v>
      </c>
      <c r="C41" s="157"/>
    </row>
    <row r="42" spans="2:3" x14ac:dyDescent="0.25">
      <c r="B42" s="160" t="s">
        <v>281</v>
      </c>
      <c r="C42" s="157"/>
    </row>
  </sheetData>
  <mergeCells count="3">
    <mergeCell ref="B3:C3"/>
    <mergeCell ref="B25:C30"/>
    <mergeCell ref="B38:C38"/>
  </mergeCells>
  <pageMargins left="0.25" right="0.25" top="0.75" bottom="0.75" header="0.3" footer="0.3"/>
  <pageSetup paperSize="9" scale="96" orientation="portrait" r:id="rId1"/>
  <headerFooter>
    <oddFooter>&amp;CEG A6 - Template PBE SFR-C (NFP)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9"/>
  <sheetViews>
    <sheetView showGridLines="0" zoomScaleNormal="100" workbookViewId="0">
      <selection activeCell="B8" sqref="B8:H8"/>
    </sheetView>
  </sheetViews>
  <sheetFormatPr defaultRowHeight="12.75" x14ac:dyDescent="0.2"/>
  <cols>
    <col min="1" max="1" width="2.7109375" style="1" customWidth="1"/>
    <col min="2" max="2" width="53.140625" style="1" customWidth="1"/>
    <col min="3" max="3" width="2.7109375" style="1" customWidth="1"/>
    <col min="4" max="4" width="5.7109375" style="2" customWidth="1"/>
    <col min="5" max="5" width="2.7109375" style="1" customWidth="1"/>
    <col min="6" max="6" width="15.7109375" style="1" customWidth="1"/>
    <col min="7" max="7" width="2.7109375" style="1" customWidth="1"/>
    <col min="8" max="8" width="15.7109375" style="1" customWidth="1"/>
    <col min="9" max="16384" width="9.140625" style="1"/>
  </cols>
  <sheetData>
    <row r="2" spans="1:8" ht="15" x14ac:dyDescent="0.2">
      <c r="B2" s="148"/>
      <c r="C2" s="148"/>
      <c r="D2" s="148"/>
      <c r="E2" s="148"/>
      <c r="F2" s="148"/>
      <c r="G2" s="148"/>
      <c r="H2" s="148"/>
    </row>
    <row r="3" spans="1:8" ht="21" x14ac:dyDescent="0.2">
      <c r="B3" s="478" t="str">
        <f>Name</f>
        <v>Te Totara Primary School PTA</v>
      </c>
      <c r="C3" s="478"/>
      <c r="D3" s="478"/>
      <c r="E3" s="478"/>
      <c r="F3" s="478"/>
      <c r="G3" s="478"/>
      <c r="H3" s="478"/>
    </row>
    <row r="4" spans="1:8" ht="5.0999999999999996" customHeight="1" x14ac:dyDescent="0.2">
      <c r="B4" s="149"/>
      <c r="C4" s="149"/>
      <c r="D4" s="149"/>
      <c r="E4" s="149"/>
      <c r="F4" s="149"/>
      <c r="G4" s="149"/>
      <c r="H4" s="149"/>
    </row>
    <row r="5" spans="1:8" ht="18.75" x14ac:dyDescent="0.2">
      <c r="B5" s="479" t="s">
        <v>19</v>
      </c>
      <c r="C5" s="479"/>
      <c r="D5" s="479"/>
      <c r="E5" s="479"/>
      <c r="F5" s="479"/>
      <c r="G5" s="479"/>
      <c r="H5" s="479"/>
    </row>
    <row r="6" spans="1:8" ht="5.0999999999999996" customHeight="1" x14ac:dyDescent="0.2">
      <c r="B6" s="149"/>
      <c r="C6" s="149"/>
      <c r="D6" s="149"/>
      <c r="E6" s="149"/>
      <c r="F6" s="149"/>
      <c r="G6" s="149"/>
      <c r="H6" s="149"/>
    </row>
    <row r="7" spans="1:8" ht="15.75" x14ac:dyDescent="0.2">
      <c r="B7" s="480" t="str">
        <f>'Header (START HERE)'!B17</f>
        <v>For the year ended:</v>
      </c>
      <c r="C7" s="480"/>
      <c r="D7" s="480"/>
      <c r="E7" s="480"/>
      <c r="F7" s="480"/>
      <c r="G7" s="480"/>
      <c r="H7" s="480"/>
    </row>
    <row r="8" spans="1:8" ht="15.75" x14ac:dyDescent="0.2">
      <c r="B8" s="481">
        <f>Date</f>
        <v>43465</v>
      </c>
      <c r="C8" s="481"/>
      <c r="D8" s="481"/>
      <c r="E8" s="481"/>
      <c r="F8" s="481"/>
      <c r="G8" s="481"/>
      <c r="H8" s="481"/>
    </row>
    <row r="9" spans="1:8" x14ac:dyDescent="0.2">
      <c r="B9" s="150"/>
      <c r="C9" s="150"/>
      <c r="D9" s="150"/>
      <c r="E9" s="150"/>
      <c r="F9" s="150"/>
      <c r="G9" s="150"/>
      <c r="H9" s="150"/>
    </row>
    <row r="12" spans="1:8" ht="15" x14ac:dyDescent="0.25">
      <c r="A12" s="4"/>
      <c r="B12" s="482" t="s">
        <v>20</v>
      </c>
      <c r="C12" s="482"/>
      <c r="D12" s="482"/>
      <c r="E12" s="482"/>
      <c r="F12" s="482"/>
      <c r="G12" s="482"/>
      <c r="H12" s="482"/>
    </row>
    <row r="13" spans="1:8" ht="15" x14ac:dyDescent="0.25">
      <c r="A13" s="4"/>
      <c r="B13" s="4"/>
      <c r="C13" s="4"/>
      <c r="D13" s="9"/>
      <c r="E13" s="4"/>
      <c r="F13" s="4"/>
      <c r="G13" s="4"/>
      <c r="H13" s="4"/>
    </row>
    <row r="14" spans="1:8" ht="15" x14ac:dyDescent="0.25">
      <c r="A14" s="4"/>
      <c r="B14" s="4"/>
      <c r="C14" s="4"/>
      <c r="D14" s="9"/>
      <c r="E14" s="4"/>
      <c r="F14" s="9" t="s">
        <v>178</v>
      </c>
      <c r="G14" s="4"/>
      <c r="H14" s="4"/>
    </row>
    <row r="15" spans="1:8" ht="15" x14ac:dyDescent="0.25">
      <c r="A15" s="4"/>
      <c r="B15" s="4"/>
      <c r="C15" s="4"/>
      <c r="D15" s="9"/>
      <c r="E15" s="4"/>
      <c r="F15" s="4"/>
      <c r="G15" s="4"/>
      <c r="H15" s="4"/>
    </row>
    <row r="16" spans="1:8" ht="15" x14ac:dyDescent="0.25">
      <c r="A16" s="4"/>
      <c r="B16" s="15" t="s">
        <v>215</v>
      </c>
      <c r="C16" s="4"/>
      <c r="D16" s="9"/>
      <c r="E16" s="4"/>
      <c r="F16" s="95"/>
      <c r="G16" s="4"/>
      <c r="H16" s="4"/>
    </row>
    <row r="17" spans="1:8" ht="15" x14ac:dyDescent="0.25">
      <c r="A17" s="4"/>
      <c r="B17" s="15"/>
      <c r="C17" s="4"/>
      <c r="D17" s="9"/>
      <c r="E17" s="4"/>
      <c r="F17" s="400"/>
      <c r="G17" s="4"/>
      <c r="H17" s="4"/>
    </row>
    <row r="18" spans="1:8" ht="15" x14ac:dyDescent="0.25">
      <c r="A18" s="4"/>
      <c r="B18" s="16" t="s">
        <v>102</v>
      </c>
      <c r="C18" s="4"/>
      <c r="D18" s="9"/>
      <c r="E18" s="4"/>
      <c r="F18" s="404" t="s">
        <v>2141</v>
      </c>
      <c r="G18" s="4"/>
      <c r="H18" s="4"/>
    </row>
    <row r="19" spans="1:8" ht="15" x14ac:dyDescent="0.25">
      <c r="A19" s="4"/>
      <c r="B19" s="4"/>
      <c r="C19" s="4"/>
      <c r="D19" s="9"/>
      <c r="E19" s="4"/>
      <c r="F19" s="400"/>
      <c r="G19" s="4"/>
      <c r="H19" s="4"/>
    </row>
    <row r="20" spans="1:8" ht="15" x14ac:dyDescent="0.25">
      <c r="A20" s="4"/>
      <c r="B20" s="16" t="s">
        <v>98</v>
      </c>
      <c r="C20" s="4"/>
      <c r="D20" s="9"/>
      <c r="E20" s="4"/>
      <c r="F20" s="401">
        <v>4</v>
      </c>
      <c r="G20" s="4"/>
      <c r="H20" s="4"/>
    </row>
    <row r="21" spans="1:8" ht="15" x14ac:dyDescent="0.25">
      <c r="A21" s="4"/>
      <c r="B21" s="4"/>
      <c r="C21" s="4"/>
      <c r="D21" s="9"/>
      <c r="E21" s="4"/>
      <c r="F21" s="400"/>
      <c r="G21" s="4"/>
      <c r="H21" s="4"/>
    </row>
    <row r="22" spans="1:8" ht="15" x14ac:dyDescent="0.25">
      <c r="A22" s="4"/>
      <c r="B22" s="15" t="s">
        <v>216</v>
      </c>
      <c r="C22" s="4"/>
      <c r="D22" s="9"/>
      <c r="E22" s="4"/>
      <c r="F22" s="400"/>
      <c r="G22" s="4"/>
      <c r="H22" s="4"/>
    </row>
    <row r="23" spans="1:8" ht="15" x14ac:dyDescent="0.25">
      <c r="A23" s="4"/>
      <c r="B23" s="4"/>
      <c r="C23" s="4"/>
      <c r="D23" s="9"/>
      <c r="E23" s="4"/>
      <c r="F23" s="400"/>
      <c r="G23" s="4"/>
      <c r="H23" s="4"/>
    </row>
    <row r="24" spans="1:8" ht="15" x14ac:dyDescent="0.25">
      <c r="B24" s="17" t="s">
        <v>37</v>
      </c>
      <c r="C24"/>
      <c r="F24" s="401">
        <v>5</v>
      </c>
    </row>
    <row r="25" spans="1:8" ht="15" customHeight="1" x14ac:dyDescent="0.25">
      <c r="B25" s="14"/>
      <c r="C25"/>
      <c r="F25" s="400"/>
    </row>
    <row r="26" spans="1:8" ht="15" customHeight="1" x14ac:dyDescent="0.25">
      <c r="B26" s="17" t="s">
        <v>38</v>
      </c>
      <c r="C26"/>
      <c r="F26" s="403" t="s">
        <v>2142</v>
      </c>
    </row>
    <row r="27" spans="1:8" ht="15" customHeight="1" x14ac:dyDescent="0.2">
      <c r="B27" s="14"/>
      <c r="F27" s="400"/>
    </row>
    <row r="28" spans="1:8" ht="15" x14ac:dyDescent="0.25">
      <c r="B28" s="18" t="s">
        <v>114</v>
      </c>
      <c r="F28" s="404" t="s">
        <v>2143</v>
      </c>
    </row>
    <row r="29" spans="1:8" x14ac:dyDescent="0.2">
      <c r="F29" s="402"/>
    </row>
    <row r="34" spans="2:8" ht="38.25" customHeight="1" x14ac:dyDescent="0.2">
      <c r="B34" s="477"/>
      <c r="C34" s="477"/>
      <c r="D34" s="477"/>
      <c r="E34" s="477"/>
      <c r="F34" s="477"/>
      <c r="G34" s="477"/>
      <c r="H34" s="477"/>
    </row>
    <row r="62" spans="4:5" x14ac:dyDescent="0.2">
      <c r="D62" s="391"/>
      <c r="E62" s="391"/>
    </row>
    <row r="63" spans="4:5" x14ac:dyDescent="0.2">
      <c r="D63" s="391"/>
      <c r="E63" s="391"/>
    </row>
    <row r="64" spans="4:5" x14ac:dyDescent="0.2">
      <c r="D64" s="391"/>
      <c r="E64" s="391"/>
    </row>
    <row r="66" hidden="1" x14ac:dyDescent="0.2"/>
    <row r="67" hidden="1" x14ac:dyDescent="0.2"/>
    <row r="68" hidden="1" x14ac:dyDescent="0.2"/>
    <row r="69" hidden="1" x14ac:dyDescent="0.2"/>
  </sheetData>
  <dataConsolidate/>
  <mergeCells count="6">
    <mergeCell ref="B34:H34"/>
    <mergeCell ref="B3:H3"/>
    <mergeCell ref="B5:H5"/>
    <mergeCell ref="B7:H7"/>
    <mergeCell ref="B8:H8"/>
    <mergeCell ref="B12:H12"/>
  </mergeCells>
  <printOptions horizontalCentered="1"/>
  <pageMargins left="0.23622047244094491" right="0.23622047244094491" top="0.74803149606299213" bottom="0.74803149606299213" header="0.31496062992125984" footer="0.31496062992125984"/>
  <pageSetup paperSize="9" scale="67" firstPageNumber="13" orientation="portrait" cellComments="asDisplayed" useFirstPageNumber="1"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31"/>
  <sheetViews>
    <sheetView showGridLines="0" zoomScale="85" zoomScaleNormal="85" workbookViewId="0">
      <selection activeCell="J18" sqref="J18"/>
    </sheetView>
  </sheetViews>
  <sheetFormatPr defaultRowHeight="12.75" x14ac:dyDescent="0.2"/>
  <cols>
    <col min="1" max="1" width="2.7109375" style="1" customWidth="1"/>
    <col min="2" max="2" width="9.140625" style="2"/>
    <col min="3" max="3" width="2.7109375" style="1" customWidth="1"/>
    <col min="4" max="5" width="60.7109375" style="1" customWidth="1"/>
    <col min="6" max="6" width="1.85546875" style="1" customWidth="1"/>
    <col min="7" max="16384" width="9.140625" style="1"/>
  </cols>
  <sheetData>
    <row r="2" spans="1:6" x14ac:dyDescent="0.2">
      <c r="D2" s="151"/>
      <c r="E2" s="151"/>
    </row>
    <row r="3" spans="1:6" ht="21" x14ac:dyDescent="0.35">
      <c r="D3" s="513" t="str">
        <f>Name</f>
        <v>Te Totara Primary School PTA</v>
      </c>
      <c r="E3" s="513"/>
    </row>
    <row r="4" spans="1:6" ht="5.0999999999999996" customHeight="1" x14ac:dyDescent="0.2">
      <c r="D4" s="151"/>
      <c r="E4" s="151"/>
    </row>
    <row r="5" spans="1:6" ht="18.75" x14ac:dyDescent="0.3">
      <c r="D5" s="514" t="s">
        <v>102</v>
      </c>
      <c r="E5" s="514"/>
    </row>
    <row r="6" spans="1:6" ht="6" customHeight="1" x14ac:dyDescent="0.3">
      <c r="D6" s="152"/>
      <c r="E6" s="152"/>
    </row>
    <row r="7" spans="1:6" ht="15.75" x14ac:dyDescent="0.25">
      <c r="D7" s="515" t="s">
        <v>99</v>
      </c>
      <c r="E7" s="515"/>
    </row>
    <row r="8" spans="1:6" ht="5.0999999999999996" customHeight="1" x14ac:dyDescent="0.2">
      <c r="D8" s="151"/>
      <c r="E8" s="151"/>
    </row>
    <row r="9" spans="1:6" ht="15.75" x14ac:dyDescent="0.25">
      <c r="D9" s="515" t="str">
        <f>'Header (START HERE)'!B17</f>
        <v>For the year ended:</v>
      </c>
      <c r="E9" s="515"/>
    </row>
    <row r="10" spans="1:6" ht="15.75" customHeight="1" x14ac:dyDescent="0.25">
      <c r="D10" s="516">
        <f>Date</f>
        <v>43465</v>
      </c>
      <c r="E10" s="516"/>
    </row>
    <row r="11" spans="1:6" x14ac:dyDescent="0.2">
      <c r="D11" s="151"/>
      <c r="E11" s="151"/>
    </row>
    <row r="12" spans="1:6" ht="15" customHeight="1" x14ac:dyDescent="0.25">
      <c r="B12" s="34" t="s">
        <v>10</v>
      </c>
    </row>
    <row r="13" spans="1:6" ht="15" customHeight="1" x14ac:dyDescent="0.25">
      <c r="B13" s="34" t="s">
        <v>18</v>
      </c>
    </row>
    <row r="14" spans="1:6" ht="15" customHeight="1" x14ac:dyDescent="0.2">
      <c r="A14" s="512" t="s">
        <v>97</v>
      </c>
      <c r="B14" s="60"/>
      <c r="D14" s="491" t="s">
        <v>416</v>
      </c>
      <c r="E14" s="494" t="str">
        <f>Name</f>
        <v>Te Totara Primary School PTA</v>
      </c>
      <c r="F14" s="19"/>
    </row>
    <row r="15" spans="1:6" ht="15" customHeight="1" x14ac:dyDescent="0.25">
      <c r="A15" s="512"/>
      <c r="B15" s="34" t="s">
        <v>103</v>
      </c>
      <c r="D15" s="492"/>
      <c r="E15" s="495"/>
      <c r="F15" s="19"/>
    </row>
    <row r="16" spans="1:6" ht="15" customHeight="1" x14ac:dyDescent="0.2">
      <c r="A16" s="512"/>
      <c r="B16" s="60"/>
      <c r="D16" s="493"/>
      <c r="E16" s="496"/>
      <c r="F16" s="19"/>
    </row>
    <row r="17" spans="1:6" s="98" customFormat="1" ht="15" customHeight="1" x14ac:dyDescent="0.2">
      <c r="A17" s="512"/>
      <c r="B17" s="99"/>
    </row>
    <row r="18" spans="1:6" s="98" customFormat="1" ht="15" customHeight="1" x14ac:dyDescent="0.2">
      <c r="A18" s="512"/>
      <c r="B18" s="99"/>
      <c r="D18" s="517" t="s">
        <v>235</v>
      </c>
      <c r="E18" s="494" t="s">
        <v>283</v>
      </c>
      <c r="F18" s="133"/>
    </row>
    <row r="19" spans="1:6" s="98" customFormat="1" ht="15" customHeight="1" x14ac:dyDescent="0.25">
      <c r="A19" s="512"/>
      <c r="B19" s="72" t="s">
        <v>104</v>
      </c>
      <c r="D19" s="518"/>
      <c r="E19" s="495"/>
      <c r="F19" s="133"/>
    </row>
    <row r="20" spans="1:6" s="98" customFormat="1" ht="15" customHeight="1" x14ac:dyDescent="0.2">
      <c r="A20" s="512"/>
      <c r="B20" s="99"/>
      <c r="D20" s="519"/>
      <c r="E20" s="496"/>
      <c r="F20" s="133"/>
    </row>
    <row r="21" spans="1:6" ht="15" customHeight="1" x14ac:dyDescent="0.2">
      <c r="A21" s="512"/>
      <c r="B21" s="60"/>
      <c r="D21" s="43"/>
      <c r="E21" s="43"/>
      <c r="F21" s="5"/>
    </row>
    <row r="22" spans="1:6" ht="15" customHeight="1" x14ac:dyDescent="0.2">
      <c r="A22" s="512"/>
      <c r="B22" s="60"/>
      <c r="D22" s="491" t="s">
        <v>417</v>
      </c>
      <c r="E22" s="494" t="s">
        <v>284</v>
      </c>
      <c r="F22" s="19"/>
    </row>
    <row r="23" spans="1:6" ht="15" customHeight="1" x14ac:dyDescent="0.25">
      <c r="A23" s="512"/>
      <c r="B23" s="34" t="s">
        <v>105</v>
      </c>
      <c r="D23" s="492"/>
      <c r="E23" s="495"/>
      <c r="F23" s="19"/>
    </row>
    <row r="24" spans="1:6" ht="15" customHeight="1" x14ac:dyDescent="0.2">
      <c r="A24" s="512"/>
      <c r="B24" s="60"/>
      <c r="D24" s="493"/>
      <c r="E24" s="496"/>
      <c r="F24" s="19"/>
    </row>
    <row r="25" spans="1:6" s="98" customFormat="1" ht="15" customHeight="1" x14ac:dyDescent="0.2">
      <c r="A25" s="512"/>
      <c r="B25" s="99"/>
      <c r="D25" s="127"/>
      <c r="E25" s="136"/>
      <c r="F25" s="105"/>
    </row>
    <row r="26" spans="1:6" s="98" customFormat="1" ht="15" customHeight="1" x14ac:dyDescent="0.2">
      <c r="A26" s="512"/>
      <c r="B26" s="99"/>
      <c r="D26" s="517" t="s">
        <v>236</v>
      </c>
      <c r="E26" s="520" t="s">
        <v>415</v>
      </c>
      <c r="F26" s="105"/>
    </row>
    <row r="27" spans="1:6" s="98" customFormat="1" ht="15" customHeight="1" x14ac:dyDescent="0.25">
      <c r="A27" s="512"/>
      <c r="B27" s="72" t="s">
        <v>106</v>
      </c>
      <c r="D27" s="518"/>
      <c r="E27" s="521"/>
      <c r="F27" s="105"/>
    </row>
    <row r="28" spans="1:6" s="98" customFormat="1" ht="15" customHeight="1" x14ac:dyDescent="0.2">
      <c r="A28" s="512"/>
      <c r="B28" s="99"/>
      <c r="D28" s="519"/>
      <c r="E28" s="522"/>
      <c r="F28" s="105"/>
    </row>
    <row r="29" spans="1:6" ht="15" customHeight="1" x14ac:dyDescent="0.2">
      <c r="A29" s="512"/>
      <c r="B29" s="60"/>
      <c r="D29" s="59"/>
      <c r="E29" s="59"/>
      <c r="F29" s="5"/>
    </row>
    <row r="30" spans="1:6" ht="15" customHeight="1" x14ac:dyDescent="0.25">
      <c r="A30" s="512"/>
      <c r="B30" s="34" t="s">
        <v>107</v>
      </c>
      <c r="D30" s="497" t="s">
        <v>418</v>
      </c>
      <c r="E30" s="498"/>
      <c r="F30" s="5"/>
    </row>
    <row r="31" spans="1:6" ht="15" customHeight="1" x14ac:dyDescent="0.2">
      <c r="A31" s="512"/>
      <c r="B31" s="60"/>
      <c r="D31" s="483" t="s">
        <v>285</v>
      </c>
      <c r="E31" s="484"/>
      <c r="F31" s="5"/>
    </row>
    <row r="32" spans="1:6" ht="15" customHeight="1" x14ac:dyDescent="0.2">
      <c r="A32" s="512"/>
      <c r="B32" s="60"/>
      <c r="D32" s="501"/>
      <c r="E32" s="502"/>
      <c r="F32" s="5"/>
    </row>
    <row r="33" spans="1:6" ht="15" customHeight="1" x14ac:dyDescent="0.2">
      <c r="A33" s="512"/>
      <c r="B33" s="60"/>
      <c r="D33" s="501"/>
      <c r="E33" s="502"/>
      <c r="F33" s="5"/>
    </row>
    <row r="34" spans="1:6" ht="15" customHeight="1" x14ac:dyDescent="0.2">
      <c r="A34" s="512"/>
      <c r="B34" s="60"/>
      <c r="D34" s="501"/>
      <c r="E34" s="502"/>
      <c r="F34" s="5"/>
    </row>
    <row r="35" spans="1:6" ht="15" customHeight="1" x14ac:dyDescent="0.2">
      <c r="A35" s="512"/>
      <c r="B35" s="60"/>
      <c r="D35" s="501"/>
      <c r="E35" s="502"/>
      <c r="F35" s="5"/>
    </row>
    <row r="36" spans="1:6" ht="15" customHeight="1" x14ac:dyDescent="0.2">
      <c r="A36" s="512"/>
      <c r="B36" s="60"/>
      <c r="D36" s="501"/>
      <c r="E36" s="502"/>
      <c r="F36" s="5"/>
    </row>
    <row r="37" spans="1:6" ht="15" customHeight="1" x14ac:dyDescent="0.2">
      <c r="A37" s="512"/>
      <c r="B37" s="60"/>
      <c r="D37" s="501"/>
      <c r="E37" s="502"/>
      <c r="F37" s="5"/>
    </row>
    <row r="38" spans="1:6" ht="15" customHeight="1" x14ac:dyDescent="0.2">
      <c r="A38" s="512"/>
      <c r="B38" s="60"/>
      <c r="D38" s="485"/>
      <c r="E38" s="486"/>
      <c r="F38" s="5"/>
    </row>
    <row r="39" spans="1:6" ht="15" customHeight="1" x14ac:dyDescent="0.2">
      <c r="A39" s="512"/>
      <c r="B39" s="60"/>
      <c r="F39" s="5"/>
    </row>
    <row r="40" spans="1:6" ht="15" customHeight="1" x14ac:dyDescent="0.25">
      <c r="A40" s="512"/>
      <c r="B40" s="34" t="s">
        <v>108</v>
      </c>
      <c r="D40" s="200" t="s">
        <v>419</v>
      </c>
      <c r="E40" s="58"/>
    </row>
    <row r="41" spans="1:6" ht="15" customHeight="1" x14ac:dyDescent="0.2">
      <c r="A41" s="512"/>
      <c r="B41" s="60"/>
      <c r="D41" s="483" t="s">
        <v>2133</v>
      </c>
      <c r="E41" s="484"/>
    </row>
    <row r="42" spans="1:6" ht="15" customHeight="1" x14ac:dyDescent="0.2">
      <c r="A42" s="512"/>
      <c r="B42" s="60"/>
      <c r="D42" s="501"/>
      <c r="E42" s="502"/>
    </row>
    <row r="43" spans="1:6" ht="15" customHeight="1" x14ac:dyDescent="0.2">
      <c r="A43" s="512"/>
      <c r="B43" s="60"/>
      <c r="D43" s="501"/>
      <c r="E43" s="502"/>
    </row>
    <row r="44" spans="1:6" ht="15" customHeight="1" x14ac:dyDescent="0.2">
      <c r="A44" s="512"/>
      <c r="B44" s="60"/>
      <c r="D44" s="501"/>
      <c r="E44" s="502"/>
    </row>
    <row r="45" spans="1:6" ht="15" customHeight="1" x14ac:dyDescent="0.2">
      <c r="A45" s="512"/>
      <c r="B45" s="60"/>
      <c r="D45" s="501"/>
      <c r="E45" s="502"/>
    </row>
    <row r="46" spans="1:6" ht="15" customHeight="1" x14ac:dyDescent="0.2">
      <c r="A46" s="512"/>
      <c r="B46" s="60"/>
      <c r="D46" s="501"/>
      <c r="E46" s="502"/>
    </row>
    <row r="47" spans="1:6" ht="15" customHeight="1" x14ac:dyDescent="0.2">
      <c r="A47" s="512"/>
      <c r="B47" s="61"/>
      <c r="D47" s="485"/>
      <c r="E47" s="486"/>
    </row>
    <row r="48" spans="1:6" ht="15" customHeight="1" x14ac:dyDescent="0.25">
      <c r="A48" s="60"/>
      <c r="B48" s="34" t="s">
        <v>18</v>
      </c>
    </row>
    <row r="49" spans="1:5" ht="15" customHeight="1" x14ac:dyDescent="0.25">
      <c r="A49" s="512" t="s">
        <v>97</v>
      </c>
      <c r="B49" s="34" t="s">
        <v>109</v>
      </c>
      <c r="D49" s="499" t="s">
        <v>420</v>
      </c>
      <c r="E49" s="500"/>
    </row>
    <row r="50" spans="1:5" ht="22.5" customHeight="1" x14ac:dyDescent="0.25">
      <c r="A50" s="512"/>
      <c r="B50" s="60"/>
      <c r="D50" s="509" t="s">
        <v>286</v>
      </c>
      <c r="E50" s="510"/>
    </row>
    <row r="51" spans="1:5" ht="15" customHeight="1" x14ac:dyDescent="0.2">
      <c r="A51" s="512"/>
      <c r="B51" s="60"/>
    </row>
    <row r="52" spans="1:5" ht="15" customHeight="1" x14ac:dyDescent="0.25">
      <c r="A52" s="512"/>
      <c r="B52" s="34" t="s">
        <v>110</v>
      </c>
      <c r="D52" s="499" t="s">
        <v>421</v>
      </c>
      <c r="E52" s="500"/>
    </row>
    <row r="53" spans="1:5" ht="15" customHeight="1" x14ac:dyDescent="0.2">
      <c r="A53" s="512"/>
      <c r="B53" s="60"/>
      <c r="D53" s="503" t="s">
        <v>2140</v>
      </c>
      <c r="E53" s="504"/>
    </row>
    <row r="54" spans="1:5" ht="15" customHeight="1" x14ac:dyDescent="0.2">
      <c r="A54" s="512"/>
      <c r="B54" s="60"/>
      <c r="D54" s="505"/>
      <c r="E54" s="506"/>
    </row>
    <row r="55" spans="1:5" ht="15" customHeight="1" x14ac:dyDescent="0.2">
      <c r="A55" s="512"/>
      <c r="B55" s="60"/>
      <c r="D55" s="505"/>
      <c r="E55" s="506"/>
    </row>
    <row r="56" spans="1:5" ht="15" customHeight="1" x14ac:dyDescent="0.2">
      <c r="A56" s="512"/>
      <c r="B56" s="60"/>
      <c r="D56" s="505"/>
      <c r="E56" s="506"/>
    </row>
    <row r="57" spans="1:5" ht="48" customHeight="1" x14ac:dyDescent="0.2">
      <c r="A57" s="512"/>
      <c r="B57" s="60"/>
      <c r="D57" s="507"/>
      <c r="E57" s="508"/>
    </row>
    <row r="58" spans="1:5" x14ac:dyDescent="0.2">
      <c r="A58" s="512"/>
      <c r="B58" s="60"/>
    </row>
    <row r="59" spans="1:5" ht="15" customHeight="1" x14ac:dyDescent="0.25">
      <c r="A59" s="512"/>
      <c r="B59" s="34" t="s">
        <v>111</v>
      </c>
      <c r="D59" s="499" t="s">
        <v>422</v>
      </c>
      <c r="E59" s="500"/>
    </row>
    <row r="60" spans="1:5" ht="15" customHeight="1" x14ac:dyDescent="0.2">
      <c r="A60" s="512"/>
      <c r="B60" s="60"/>
      <c r="D60" s="483" t="s">
        <v>427</v>
      </c>
      <c r="E60" s="484"/>
    </row>
    <row r="61" spans="1:5" x14ac:dyDescent="0.2">
      <c r="B61" s="60"/>
      <c r="D61" s="485"/>
      <c r="E61" s="486"/>
    </row>
    <row r="62" spans="1:5" ht="15" x14ac:dyDescent="0.25">
      <c r="B62" s="34" t="s">
        <v>112</v>
      </c>
      <c r="D62" s="392" t="s">
        <v>423</v>
      </c>
      <c r="E62" s="393"/>
    </row>
    <row r="63" spans="1:5" ht="15" x14ac:dyDescent="0.2">
      <c r="B63" s="60"/>
      <c r="D63" s="394" t="s">
        <v>424</v>
      </c>
      <c r="E63" s="395"/>
    </row>
    <row r="64" spans="1:5" ht="15" x14ac:dyDescent="0.2">
      <c r="B64" s="60"/>
      <c r="D64" s="396"/>
      <c r="E64" s="397"/>
    </row>
    <row r="65" spans="1:6" ht="15" customHeight="1" x14ac:dyDescent="0.2">
      <c r="B65" s="61"/>
      <c r="D65" s="59"/>
      <c r="E65" s="59"/>
      <c r="F65" s="5"/>
    </row>
    <row r="66" spans="1:6" ht="15" hidden="1" customHeight="1" x14ac:dyDescent="0.2">
      <c r="A66" s="511" t="s">
        <v>97</v>
      </c>
      <c r="B66" s="1"/>
      <c r="F66" s="5"/>
    </row>
    <row r="67" spans="1:6" ht="15" hidden="1" customHeight="1" x14ac:dyDescent="0.2">
      <c r="A67" s="511"/>
      <c r="B67" s="78"/>
      <c r="F67" s="5"/>
    </row>
    <row r="68" spans="1:6" ht="15" hidden="1" customHeight="1" x14ac:dyDescent="0.2">
      <c r="A68" s="511"/>
      <c r="B68" s="78"/>
      <c r="F68" s="5"/>
    </row>
    <row r="69" spans="1:6" ht="15" hidden="1" customHeight="1" x14ac:dyDescent="0.2">
      <c r="A69" s="511"/>
      <c r="B69" s="78"/>
      <c r="D69" s="62"/>
      <c r="E69" s="62"/>
      <c r="F69" s="5"/>
    </row>
    <row r="70" spans="1:6" s="98" customFormat="1" ht="15" customHeight="1" x14ac:dyDescent="0.25">
      <c r="A70" s="511"/>
      <c r="B70" s="72" t="s">
        <v>18</v>
      </c>
      <c r="D70" s="490" t="s">
        <v>113</v>
      </c>
      <c r="E70" s="490"/>
    </row>
    <row r="71" spans="1:6" s="98" customFormat="1" ht="15" customHeight="1" x14ac:dyDescent="0.25">
      <c r="A71" s="511"/>
      <c r="B71" s="72" t="s">
        <v>172</v>
      </c>
    </row>
    <row r="72" spans="1:6" s="98" customFormat="1" ht="15" customHeight="1" x14ac:dyDescent="0.2">
      <c r="A72" s="511"/>
      <c r="B72" s="99"/>
      <c r="D72" s="201" t="s">
        <v>90</v>
      </c>
      <c r="E72" s="487" t="s">
        <v>288</v>
      </c>
      <c r="F72" s="133"/>
    </row>
    <row r="73" spans="1:6" s="98" customFormat="1" ht="15" customHeight="1" x14ac:dyDescent="0.2">
      <c r="A73" s="511"/>
      <c r="B73" s="99"/>
      <c r="D73" s="202"/>
      <c r="E73" s="488"/>
      <c r="F73" s="133"/>
    </row>
    <row r="74" spans="1:6" s="98" customFormat="1" ht="15" customHeight="1" x14ac:dyDescent="0.2">
      <c r="A74" s="511"/>
      <c r="B74" s="99"/>
      <c r="D74" s="203"/>
      <c r="E74" s="489"/>
      <c r="F74" s="133"/>
    </row>
    <row r="75" spans="1:6" s="98" customFormat="1" ht="15" customHeight="1" x14ac:dyDescent="0.2">
      <c r="A75" s="511"/>
      <c r="B75" s="99"/>
      <c r="D75" s="204"/>
    </row>
    <row r="76" spans="1:6" s="98" customFormat="1" ht="15" customHeight="1" x14ac:dyDescent="0.2">
      <c r="A76" s="511"/>
      <c r="B76" s="99"/>
      <c r="D76" s="201" t="s">
        <v>91</v>
      </c>
      <c r="E76" s="487" t="s">
        <v>289</v>
      </c>
      <c r="F76" s="133"/>
    </row>
    <row r="77" spans="1:6" s="98" customFormat="1" ht="15" customHeight="1" x14ac:dyDescent="0.2">
      <c r="A77" s="511"/>
      <c r="B77" s="99"/>
      <c r="D77" s="202"/>
      <c r="E77" s="488"/>
      <c r="F77" s="133"/>
    </row>
    <row r="78" spans="1:6" s="98" customFormat="1" ht="15" customHeight="1" x14ac:dyDescent="0.2">
      <c r="A78" s="511"/>
      <c r="B78" s="99"/>
      <c r="D78" s="203"/>
      <c r="E78" s="489"/>
      <c r="F78" s="133"/>
    </row>
    <row r="79" spans="1:6" s="98" customFormat="1" ht="15" customHeight="1" x14ac:dyDescent="0.2">
      <c r="A79" s="511"/>
      <c r="B79" s="99"/>
      <c r="D79" s="204"/>
    </row>
    <row r="80" spans="1:6" s="98" customFormat="1" ht="15" customHeight="1" x14ac:dyDescent="0.2">
      <c r="A80" s="511"/>
      <c r="B80" s="99"/>
      <c r="D80" s="201" t="s">
        <v>92</v>
      </c>
      <c r="E80" s="487" t="s">
        <v>290</v>
      </c>
      <c r="F80" s="133"/>
    </row>
    <row r="81" spans="1:6" s="98" customFormat="1" ht="15" customHeight="1" x14ac:dyDescent="0.2">
      <c r="A81" s="511"/>
      <c r="B81" s="99"/>
      <c r="D81" s="202"/>
      <c r="E81" s="488"/>
      <c r="F81" s="133"/>
    </row>
    <row r="82" spans="1:6" s="98" customFormat="1" ht="15" customHeight="1" x14ac:dyDescent="0.2">
      <c r="A82" s="511"/>
      <c r="B82" s="99"/>
      <c r="D82" s="203"/>
      <c r="E82" s="489"/>
      <c r="F82" s="133"/>
    </row>
    <row r="83" spans="1:6" s="98" customFormat="1" ht="15" customHeight="1" x14ac:dyDescent="0.2">
      <c r="A83" s="511"/>
      <c r="B83" s="99"/>
      <c r="D83" s="204"/>
    </row>
    <row r="84" spans="1:6" s="98" customFormat="1" ht="15" customHeight="1" x14ac:dyDescent="0.2">
      <c r="A84" s="511"/>
      <c r="B84" s="99"/>
      <c r="D84" s="201" t="s">
        <v>93</v>
      </c>
      <c r="E84" s="487" t="s">
        <v>287</v>
      </c>
      <c r="F84" s="133"/>
    </row>
    <row r="85" spans="1:6" s="98" customFormat="1" ht="15" customHeight="1" x14ac:dyDescent="0.2">
      <c r="A85" s="511"/>
      <c r="B85" s="99"/>
      <c r="D85" s="202"/>
      <c r="E85" s="488"/>
      <c r="F85" s="133"/>
    </row>
    <row r="86" spans="1:6" s="98" customFormat="1" ht="15" customHeight="1" x14ac:dyDescent="0.2">
      <c r="A86" s="511"/>
      <c r="B86" s="99"/>
      <c r="D86" s="203"/>
      <c r="E86" s="489"/>
      <c r="F86" s="133"/>
    </row>
    <row r="87" spans="1:6" s="98" customFormat="1" ht="15" customHeight="1" x14ac:dyDescent="0.2">
      <c r="A87" s="511"/>
      <c r="B87" s="99"/>
      <c r="D87" s="204"/>
    </row>
    <row r="88" spans="1:6" s="98" customFormat="1" ht="15" customHeight="1" x14ac:dyDescent="0.2">
      <c r="A88" s="511"/>
      <c r="B88" s="99"/>
      <c r="D88" s="132"/>
      <c r="E88" s="487" t="s">
        <v>2134</v>
      </c>
      <c r="F88" s="133"/>
    </row>
    <row r="89" spans="1:6" s="98" customFormat="1" ht="15" customHeight="1" x14ac:dyDescent="0.2">
      <c r="A89" s="511"/>
      <c r="B89" s="99"/>
      <c r="D89" s="134"/>
      <c r="E89" s="488"/>
      <c r="F89" s="133"/>
    </row>
    <row r="90" spans="1:6" s="98" customFormat="1" ht="15" customHeight="1" x14ac:dyDescent="0.2">
      <c r="A90" s="511"/>
      <c r="B90" s="99"/>
      <c r="D90" s="135"/>
      <c r="E90" s="489"/>
      <c r="F90" s="133"/>
    </row>
    <row r="91" spans="1:6" s="98" customFormat="1" ht="15" customHeight="1" x14ac:dyDescent="0.2">
      <c r="A91" s="511"/>
      <c r="B91" s="99"/>
    </row>
    <row r="92" spans="1:6" s="98" customFormat="1" ht="15" customHeight="1" x14ac:dyDescent="0.2">
      <c r="A92" s="511"/>
      <c r="B92" s="99"/>
      <c r="D92" s="132"/>
      <c r="E92" s="487" t="s">
        <v>283</v>
      </c>
      <c r="F92" s="133"/>
    </row>
    <row r="93" spans="1:6" s="98" customFormat="1" ht="15" customHeight="1" x14ac:dyDescent="0.2">
      <c r="A93" s="511"/>
      <c r="B93" s="99"/>
      <c r="D93" s="134"/>
      <c r="E93" s="488"/>
      <c r="F93" s="133"/>
    </row>
    <row r="94" spans="1:6" s="98" customFormat="1" ht="15" customHeight="1" x14ac:dyDescent="0.2">
      <c r="A94" s="511"/>
      <c r="B94" s="99"/>
      <c r="D94" s="135"/>
      <c r="E94" s="489"/>
      <c r="F94" s="133"/>
    </row>
    <row r="95" spans="1:6" ht="15" customHeight="1" x14ac:dyDescent="0.2">
      <c r="B95" s="60"/>
    </row>
    <row r="96" spans="1:6" ht="15" customHeight="1" x14ac:dyDescent="0.2">
      <c r="B96" s="60"/>
    </row>
    <row r="97" spans="2:5" ht="15" customHeight="1" x14ac:dyDescent="0.2">
      <c r="B97" s="60"/>
    </row>
    <row r="98" spans="2:5" ht="15" customHeight="1" x14ac:dyDescent="0.2">
      <c r="B98" s="60"/>
      <c r="D98" s="74" t="s">
        <v>2137</v>
      </c>
    </row>
    <row r="99" spans="2:5" ht="15" customHeight="1" x14ac:dyDescent="0.2">
      <c r="B99" s="60"/>
    </row>
    <row r="100" spans="2:5" ht="15" customHeight="1" x14ac:dyDescent="0.2">
      <c r="B100" s="60"/>
      <c r="D100" s="75" t="s">
        <v>2138</v>
      </c>
      <c r="E100" s="399"/>
    </row>
    <row r="101" spans="2:5" ht="15" customHeight="1" x14ac:dyDescent="0.2">
      <c r="B101" s="60"/>
      <c r="D101" s="75"/>
      <c r="E101" s="5"/>
    </row>
    <row r="102" spans="2:5" ht="15" customHeight="1" x14ac:dyDescent="0.2">
      <c r="B102" s="60"/>
      <c r="D102" s="75"/>
    </row>
    <row r="103" spans="2:5" ht="15" customHeight="1" x14ac:dyDescent="0.2">
      <c r="B103" s="60"/>
      <c r="D103" s="75" t="s">
        <v>2139</v>
      </c>
      <c r="E103" s="399"/>
    </row>
    <row r="104" spans="2:5" ht="15" customHeight="1" x14ac:dyDescent="0.2">
      <c r="B104" s="60"/>
      <c r="D104" s="75"/>
      <c r="E104" s="5"/>
    </row>
    <row r="105" spans="2:5" ht="15" customHeight="1" x14ac:dyDescent="0.2">
      <c r="B105" s="60"/>
      <c r="D105" s="75"/>
    </row>
    <row r="106" spans="2:5" ht="15" customHeight="1" x14ac:dyDescent="0.2">
      <c r="B106" s="60"/>
      <c r="D106" s="75" t="s">
        <v>433</v>
      </c>
      <c r="E106" s="399"/>
    </row>
    <row r="107" spans="2:5" ht="15" customHeight="1" x14ac:dyDescent="0.2">
      <c r="B107" s="60"/>
    </row>
    <row r="108" spans="2:5" ht="15" customHeight="1" x14ac:dyDescent="0.2">
      <c r="B108" s="60"/>
    </row>
    <row r="109" spans="2:5" ht="15" customHeight="1" x14ac:dyDescent="0.2">
      <c r="B109" s="60"/>
    </row>
    <row r="110" spans="2:5" ht="15" customHeight="1" x14ac:dyDescent="0.2">
      <c r="B110" s="60"/>
    </row>
    <row r="111" spans="2:5" ht="15" customHeight="1" x14ac:dyDescent="0.2">
      <c r="B111" s="60"/>
    </row>
    <row r="112" spans="2:5" ht="15" customHeight="1" x14ac:dyDescent="0.2">
      <c r="B112" s="60"/>
    </row>
    <row r="113" spans="2:2" ht="15" customHeight="1" x14ac:dyDescent="0.2">
      <c r="B113" s="60"/>
    </row>
    <row r="114" spans="2:2" ht="15" customHeight="1" x14ac:dyDescent="0.2">
      <c r="B114" s="60"/>
    </row>
    <row r="115" spans="2:2" ht="15" customHeight="1" x14ac:dyDescent="0.2">
      <c r="B115" s="60"/>
    </row>
    <row r="116" spans="2:2" ht="15" customHeight="1" x14ac:dyDescent="0.2">
      <c r="B116" s="60"/>
    </row>
    <row r="117" spans="2:2" ht="15" customHeight="1" x14ac:dyDescent="0.2">
      <c r="B117" s="60"/>
    </row>
    <row r="118" spans="2:2" ht="15" customHeight="1" x14ac:dyDescent="0.2">
      <c r="B118" s="60"/>
    </row>
    <row r="119" spans="2:2" ht="15" customHeight="1" x14ac:dyDescent="0.2">
      <c r="B119" s="60"/>
    </row>
    <row r="120" spans="2:2" ht="15" customHeight="1" x14ac:dyDescent="0.2">
      <c r="B120" s="60"/>
    </row>
    <row r="121" spans="2:2" ht="15" customHeight="1" x14ac:dyDescent="0.2">
      <c r="B121" s="60"/>
    </row>
    <row r="122" spans="2:2" ht="15" customHeight="1" x14ac:dyDescent="0.2">
      <c r="B122" s="60"/>
    </row>
    <row r="123" spans="2:2" ht="15" customHeight="1" x14ac:dyDescent="0.2">
      <c r="B123" s="60"/>
    </row>
    <row r="124" spans="2:2" ht="15" customHeight="1" x14ac:dyDescent="0.2">
      <c r="B124" s="60"/>
    </row>
    <row r="125" spans="2:2" ht="15" customHeight="1" x14ac:dyDescent="0.2">
      <c r="B125" s="60"/>
    </row>
    <row r="126" spans="2:2" ht="15" customHeight="1" x14ac:dyDescent="0.2">
      <c r="B126" s="60"/>
    </row>
    <row r="127" spans="2:2" ht="15" customHeight="1" x14ac:dyDescent="0.2"/>
    <row r="128" spans="2:2" ht="15" customHeight="1" x14ac:dyDescent="0.2"/>
    <row r="129" ht="15" customHeight="1" x14ac:dyDescent="0.2"/>
    <row r="130" ht="15" customHeight="1" x14ac:dyDescent="0.2"/>
    <row r="131" ht="15" customHeight="1" x14ac:dyDescent="0.2"/>
  </sheetData>
  <sheetProtection insertRows="0" deleteRows="0"/>
  <dataConsolidate/>
  <mergeCells count="32">
    <mergeCell ref="A66:A94"/>
    <mergeCell ref="E72:E74"/>
    <mergeCell ref="A14:A47"/>
    <mergeCell ref="A49:A60"/>
    <mergeCell ref="D3:E3"/>
    <mergeCell ref="D5:E5"/>
    <mergeCell ref="D7:E7"/>
    <mergeCell ref="D9:E9"/>
    <mergeCell ref="D10:E10"/>
    <mergeCell ref="D18:D20"/>
    <mergeCell ref="E18:E20"/>
    <mergeCell ref="D22:D24"/>
    <mergeCell ref="E22:E24"/>
    <mergeCell ref="D26:D28"/>
    <mergeCell ref="E26:E28"/>
    <mergeCell ref="D49:E49"/>
    <mergeCell ref="D14:D16"/>
    <mergeCell ref="E14:E16"/>
    <mergeCell ref="D30:E30"/>
    <mergeCell ref="D59:E59"/>
    <mergeCell ref="D52:E52"/>
    <mergeCell ref="D31:E38"/>
    <mergeCell ref="D41:E47"/>
    <mergeCell ref="D53:E57"/>
    <mergeCell ref="D50:E50"/>
    <mergeCell ref="D60:E61"/>
    <mergeCell ref="E88:E90"/>
    <mergeCell ref="E92:E94"/>
    <mergeCell ref="E76:E78"/>
    <mergeCell ref="E80:E82"/>
    <mergeCell ref="E84:E86"/>
    <mergeCell ref="D70:E70"/>
  </mergeCells>
  <dataValidations count="17">
    <dataValidation type="textLength" allowBlank="1" showInputMessage="1" showErrorMessage="1" errorTitle="Attention" error="Maximum of 8 characters only." promptTitle="Guidance" prompt="For assistance completing the template please refer to EG A6." sqref="B12">
      <formula1>1</formula1>
      <formula2>8</formula2>
    </dataValidation>
    <dataValidation allowBlank="1" showInputMessage="1" showErrorMessage="1" promptTitle="Legal Basis" prompt="Please enter your entity's legal basis here" sqref="E21"/>
    <dataValidation allowBlank="1" showInputMessage="1" showErrorMessage="1" promptTitle="Registration number" prompt="Please enter your charities registration number here or other relevant number." sqref="E26:E28"/>
    <dataValidation type="list" allowBlank="1" showInputMessage="1" showErrorMessage="1" promptTitle="Legal Basis" prompt="Please select from the drop down list provided" sqref="E65 E69">
      <formula1>LegalBasis</formula1>
    </dataValidation>
    <dataValidation allowBlank="1" showInputMessage="1" showErrorMessage="1" promptTitle="Legal name of entity" prompt="For example, The New Zealand XYZ Society Incorporated." sqref="E14:E16"/>
    <dataValidation allowBlank="1" showInputMessage="1" showErrorMessage="1" promptTitle="Other name of entity" prompt="Please enter any other name(s) your entity is known by. For example, XYZ New Zealand." sqref="E18:E20"/>
    <dataValidation allowBlank="1" showInputMessage="1" showErrorMessage="1" promptTitle="Type of entity and legal basis" prompt="Please enter the type of entity and your legal basis (if any). For Example, Incorporated Society and Registered Charity." sqref="E22:E24"/>
    <dataValidation allowBlank="1" showInputMessage="1" showErrorMessage="1" promptTitle="Organisational structure." prompt="Enter a description of the structure of the entity's operations." sqref="D40"/>
    <dataValidation allowBlank="1" showInputMessage="1" showErrorMessage="1" promptTitle="Guidance" prompt="For assistance completing the template please refer EG A6." sqref="B15"/>
    <dataValidation allowBlank="1" showInputMessage="1" showErrorMessage="1" promptTitle="Guidance" prompt="For assistance completing the template please refer to EG A6." sqref="B19 B23 B27 B30 B40 B49 B52 B59 B62 B70:B71"/>
    <dataValidation allowBlank="1" showInputMessage="1" showErrorMessage="1" promptTitle="Main Sources of Cash/Resources" prompt="Describe the entity’s main funding sources, for example, revenue from government to provide goods or services, revenue from investments, revenue from donations and grants.  Include in here any critical reliance on funding. " sqref="D50:E50"/>
    <dataValidation allowBlank="1" showInputMessage="1" showErrorMessage="1" promptTitle="Main Fundraising Methods" prompt="Where the entity is an active fundraiser, the entity should describe the fundraising methods used." sqref="D53"/>
    <dataValidation allowBlank="1" showInputMessage="1" showErrorMessage="1" promptTitle="Contact details" prompt="The entity’s contact details can be inserted here if you wish." sqref="E88 E72 E76 E80 E84 E92"/>
    <dataValidation allowBlank="1" showInputMessage="1" showErrorMessage="1" promptTitle="Entity's Purpose or Mission" prompt="Include here the entity’s mission statement._x000a_For many entities their governing legislation, a constitution, a trust deed, or other founding document will set out the entity’s mission." sqref="D31:E38"/>
    <dataValidation allowBlank="1" showInputMessage="1" showErrorMessage="1" promptTitle="Additional Information" prompt="Include here any additional information that is considered essential to the users’ overall understanding of the entity." sqref="D63:E64"/>
    <dataValidation allowBlank="1" showInputMessage="1" showErrorMessage="1" promptTitle="Entity's reliance on volunteers " prompt="Provide an explanation of the part that volunteers or the goods in kind play in the entity." sqref="D60:E61"/>
    <dataValidation allowBlank="1" showInputMessage="1" showErrorMessage="1" promptTitle="Entity Structure" prompt="Include here a description of the structure of the entity’s operations (including governance arrangements)." sqref="D41:E47"/>
  </dataValidations>
  <printOptions horizontalCentered="1"/>
  <pageMargins left="0.23622047244094491" right="0.23622047244094491" top="0.74803149606299213" bottom="0.74803149606299213" header="0.31496062992125984" footer="0.31496062992125984"/>
  <pageSetup paperSize="9" scale="45" orientation="portrait" cellComments="asDisplayed" useFirstPageNumber="1" r:id="rId1"/>
  <headerFooter>
    <oddFooter>&amp;C Page &amp;P</oddFooter>
  </headerFooter>
  <rowBreaks count="2" manualBreakCount="2">
    <brk id="47" max="16383" man="1"/>
    <brk id="64" max="1638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9"/>
  <sheetViews>
    <sheetView showGridLines="0" zoomScaleNormal="100" workbookViewId="0">
      <selection activeCell="G21" sqref="G21:G23"/>
    </sheetView>
  </sheetViews>
  <sheetFormatPr defaultRowHeight="15" x14ac:dyDescent="0.25"/>
  <cols>
    <col min="1" max="1" width="2.7109375" style="96" customWidth="1"/>
    <col min="3" max="3" width="2.7109375" customWidth="1"/>
    <col min="4" max="4" width="61.85546875" customWidth="1"/>
    <col min="5" max="7" width="15.7109375" customWidth="1"/>
  </cols>
  <sheetData>
    <row r="2" spans="1:8" ht="15" customHeight="1" x14ac:dyDescent="0.25">
      <c r="D2" s="151"/>
      <c r="E2" s="151"/>
      <c r="F2" s="151"/>
      <c r="G2" s="151"/>
    </row>
    <row r="3" spans="1:8" ht="15" customHeight="1" x14ac:dyDescent="0.35">
      <c r="D3" s="513" t="str">
        <f>Name</f>
        <v>Te Totara Primary School PTA</v>
      </c>
      <c r="E3" s="513"/>
      <c r="F3" s="513"/>
      <c r="G3" s="513"/>
    </row>
    <row r="4" spans="1:8" ht="5.0999999999999996" customHeight="1" x14ac:dyDescent="0.25">
      <c r="D4" s="523"/>
      <c r="E4" s="523"/>
      <c r="F4" s="523"/>
      <c r="G4" s="523"/>
    </row>
    <row r="5" spans="1:8" ht="15" customHeight="1" x14ac:dyDescent="0.3">
      <c r="D5" s="514" t="s">
        <v>98</v>
      </c>
      <c r="E5" s="514"/>
      <c r="F5" s="514"/>
      <c r="G5" s="514"/>
    </row>
    <row r="6" spans="1:8" ht="5.0999999999999996" customHeight="1" x14ac:dyDescent="0.25">
      <c r="D6" s="523"/>
      <c r="E6" s="523"/>
      <c r="F6" s="523"/>
      <c r="G6" s="523"/>
    </row>
    <row r="7" spans="1:8" ht="15" customHeight="1" x14ac:dyDescent="0.25">
      <c r="D7" s="515" t="s">
        <v>201</v>
      </c>
      <c r="E7" s="515"/>
      <c r="F7" s="515"/>
      <c r="G7" s="515"/>
    </row>
    <row r="8" spans="1:8" ht="5.0999999999999996" customHeight="1" x14ac:dyDescent="0.25">
      <c r="D8" s="151"/>
      <c r="E8" s="151"/>
      <c r="F8" s="151"/>
      <c r="G8" s="151"/>
    </row>
    <row r="9" spans="1:8" ht="15" customHeight="1" x14ac:dyDescent="0.25">
      <c r="D9" s="515" t="s">
        <v>17</v>
      </c>
      <c r="E9" s="515"/>
      <c r="F9" s="515"/>
      <c r="G9" s="515"/>
    </row>
    <row r="10" spans="1:8" ht="15" customHeight="1" x14ac:dyDescent="0.25">
      <c r="D10" s="516">
        <f>Date</f>
        <v>43465</v>
      </c>
      <c r="E10" s="516"/>
      <c r="F10" s="516"/>
      <c r="G10" s="516"/>
    </row>
    <row r="11" spans="1:8" x14ac:dyDescent="0.25">
      <c r="D11" s="151"/>
      <c r="E11" s="151"/>
      <c r="F11" s="151"/>
      <c r="G11" s="151"/>
    </row>
    <row r="12" spans="1:8" x14ac:dyDescent="0.25">
      <c r="B12" s="34" t="s">
        <v>10</v>
      </c>
    </row>
    <row r="13" spans="1:8" x14ac:dyDescent="0.25">
      <c r="B13" s="34" t="s">
        <v>202</v>
      </c>
      <c r="D13" s="92"/>
      <c r="E13" s="92"/>
      <c r="F13" s="92"/>
      <c r="G13" s="92"/>
    </row>
    <row r="14" spans="1:8" ht="15" customHeight="1" x14ac:dyDescent="0.25">
      <c r="A14" s="524" t="s">
        <v>207</v>
      </c>
      <c r="B14" s="34" t="s">
        <v>203</v>
      </c>
      <c r="D14" s="205" t="s">
        <v>238</v>
      </c>
      <c r="E14" s="93"/>
      <c r="F14" s="93"/>
      <c r="G14" s="94"/>
      <c r="H14" s="91"/>
    </row>
    <row r="15" spans="1:8" s="96" customFormat="1" ht="15" customHeight="1" x14ac:dyDescent="0.25">
      <c r="A15" s="524"/>
      <c r="B15" s="69"/>
      <c r="D15" s="525" t="s">
        <v>428</v>
      </c>
      <c r="E15" s="526"/>
      <c r="F15" s="526"/>
      <c r="G15" s="527"/>
      <c r="H15" s="97"/>
    </row>
    <row r="16" spans="1:8" s="96" customFormat="1" x14ac:dyDescent="0.25">
      <c r="A16" s="524"/>
      <c r="B16" s="69"/>
      <c r="D16" s="528"/>
      <c r="E16" s="529"/>
      <c r="F16" s="529"/>
      <c r="G16" s="530"/>
      <c r="H16" s="97"/>
    </row>
    <row r="17" spans="1:8" x14ac:dyDescent="0.25">
      <c r="A17" s="524"/>
      <c r="B17" s="10"/>
      <c r="D17" s="91"/>
      <c r="E17" s="10"/>
      <c r="F17" s="10"/>
      <c r="G17" s="10"/>
      <c r="H17" s="91"/>
    </row>
    <row r="18" spans="1:8" x14ac:dyDescent="0.25">
      <c r="A18" s="524"/>
      <c r="E18" s="56" t="s">
        <v>429</v>
      </c>
      <c r="F18" s="56" t="s">
        <v>160</v>
      </c>
      <c r="G18" s="56" t="s">
        <v>429</v>
      </c>
    </row>
    <row r="19" spans="1:8" ht="30" x14ac:dyDescent="0.25">
      <c r="A19" s="524"/>
      <c r="B19" s="34" t="s">
        <v>204</v>
      </c>
      <c r="D19" s="206" t="s">
        <v>425</v>
      </c>
      <c r="E19" s="56" t="s">
        <v>1</v>
      </c>
      <c r="F19" s="56" t="s">
        <v>1</v>
      </c>
      <c r="G19" s="56" t="s">
        <v>2</v>
      </c>
    </row>
    <row r="20" spans="1:8" x14ac:dyDescent="0.25">
      <c r="A20" s="524"/>
    </row>
    <row r="21" spans="1:8" s="96" customFormat="1" x14ac:dyDescent="0.25">
      <c r="A21" s="524"/>
      <c r="C21" s="140"/>
      <c r="D21" s="531" t="s">
        <v>2208</v>
      </c>
      <c r="E21" s="534">
        <v>65000</v>
      </c>
      <c r="F21" s="534">
        <v>65000</v>
      </c>
      <c r="G21" s="534">
        <v>80000</v>
      </c>
    </row>
    <row r="22" spans="1:8" s="96" customFormat="1" x14ac:dyDescent="0.25">
      <c r="A22" s="524"/>
      <c r="C22" s="140"/>
      <c r="D22" s="532"/>
      <c r="E22" s="535"/>
      <c r="F22" s="535"/>
      <c r="G22" s="535"/>
    </row>
    <row r="23" spans="1:8" s="96" customFormat="1" x14ac:dyDescent="0.25">
      <c r="A23" s="524"/>
      <c r="C23" s="140"/>
      <c r="D23" s="533"/>
      <c r="E23" s="536"/>
      <c r="F23" s="536"/>
      <c r="G23" s="536"/>
    </row>
    <row r="24" spans="1:8" x14ac:dyDescent="0.25">
      <c r="A24" s="524"/>
    </row>
    <row r="25" spans="1:8" x14ac:dyDescent="0.25">
      <c r="A25" s="524"/>
      <c r="B25" s="34" t="s">
        <v>205</v>
      </c>
      <c r="D25" s="205" t="s">
        <v>249</v>
      </c>
      <c r="E25" s="93"/>
      <c r="F25" s="93"/>
      <c r="G25" s="94"/>
    </row>
    <row r="26" spans="1:8" s="96" customFormat="1" ht="15" customHeight="1" x14ac:dyDescent="0.25">
      <c r="A26" s="524"/>
      <c r="D26" s="525" t="s">
        <v>426</v>
      </c>
      <c r="E26" s="526"/>
      <c r="F26" s="526"/>
      <c r="G26" s="527"/>
    </row>
    <row r="27" spans="1:8" s="96" customFormat="1" x14ac:dyDescent="0.25">
      <c r="A27" s="524"/>
      <c r="D27" s="528"/>
      <c r="E27" s="529"/>
      <c r="F27" s="529"/>
      <c r="G27" s="530"/>
    </row>
    <row r="28" spans="1:8" x14ac:dyDescent="0.25">
      <c r="A28" s="524"/>
      <c r="D28" s="92"/>
      <c r="E28" s="92"/>
      <c r="F28" s="92"/>
      <c r="G28" s="92"/>
    </row>
    <row r="29" spans="1:8" x14ac:dyDescent="0.25">
      <c r="A29" s="524"/>
      <c r="B29" s="34" t="s">
        <v>206</v>
      </c>
      <c r="D29" s="205" t="s">
        <v>237</v>
      </c>
      <c r="E29" s="93"/>
      <c r="F29" s="93"/>
      <c r="G29" s="94"/>
    </row>
    <row r="30" spans="1:8" s="96" customFormat="1" ht="15" customHeight="1" x14ac:dyDescent="0.25">
      <c r="A30" s="524"/>
      <c r="D30" s="525" t="s">
        <v>424</v>
      </c>
      <c r="E30" s="526"/>
      <c r="F30" s="526"/>
      <c r="G30" s="527"/>
    </row>
    <row r="31" spans="1:8" s="96" customFormat="1" x14ac:dyDescent="0.25">
      <c r="A31" s="524"/>
      <c r="D31" s="528"/>
      <c r="E31" s="529"/>
      <c r="F31" s="529"/>
      <c r="G31" s="530"/>
    </row>
    <row r="62" spans="4:5" x14ac:dyDescent="0.25">
      <c r="D62" s="209"/>
      <c r="E62" s="209"/>
    </row>
    <row r="63" spans="4:5" x14ac:dyDescent="0.25">
      <c r="D63" s="209"/>
      <c r="E63" s="209"/>
    </row>
    <row r="64" spans="4:5" x14ac:dyDescent="0.25">
      <c r="D64" s="209"/>
      <c r="E64" s="209"/>
    </row>
    <row r="66" hidden="1" x14ac:dyDescent="0.25"/>
    <row r="67" hidden="1" x14ac:dyDescent="0.25"/>
    <row r="68" hidden="1" x14ac:dyDescent="0.25"/>
    <row r="69" hidden="1" x14ac:dyDescent="0.25"/>
  </sheetData>
  <sheetProtection insertRows="0" deleteRows="0"/>
  <mergeCells count="15">
    <mergeCell ref="D10:G10"/>
    <mergeCell ref="A14:A31"/>
    <mergeCell ref="D15:G16"/>
    <mergeCell ref="D26:G27"/>
    <mergeCell ref="D30:G31"/>
    <mergeCell ref="D21:D23"/>
    <mergeCell ref="E21:E23"/>
    <mergeCell ref="F21:F23"/>
    <mergeCell ref="G21:G23"/>
    <mergeCell ref="D9:G9"/>
    <mergeCell ref="D3:G3"/>
    <mergeCell ref="D4:G4"/>
    <mergeCell ref="D5:G5"/>
    <mergeCell ref="D6:G6"/>
    <mergeCell ref="D7:G7"/>
  </mergeCells>
  <dataValidations count="7">
    <dataValidation type="textLength" allowBlank="1" showInputMessage="1" showErrorMessage="1" errorTitle="Attention" error="Maximum of 8 characters only." promptTitle="Guidance" prompt="For assistance completing the template please refer to EG A6." sqref="B12">
      <formula1>1</formula1>
      <formula2>8</formula2>
    </dataValidation>
    <dataValidation allowBlank="1" showInputMessage="1" showErrorMessage="1" promptTitle="Budget" prompt="Optional unless have a legislative requirement to report budgets." sqref="F18"/>
    <dataValidation allowBlank="1" showInputMessage="1" showErrorMessage="1" promptTitle="Guidance" prompt="For assistance completing the template please refer to EG A6." sqref="B14 B19 B25 B29"/>
    <dataValidation allowBlank="1" showInputMessage="1" showErrorMessage="1" promptTitle="Description of Outcomes" prompt="Enter a description of the outcome(s) that the entity is seeking to achieve or influence through the delivery of its goods or services." sqref="D15:G16"/>
    <dataValidation allowBlank="1" showInputMessage="1" showErrorMessage="1" promptTitle="Entity's Outputs" prompt="Include in here a description of the goods or services (outputs) delivered, together with quantity measures to the extent practicable." sqref="D21"/>
    <dataValidation allowBlank="1" showInputMessage="1" showErrorMessage="1" promptTitle="Additional Output Measures" prompt="You may include here any additional output measures that are relevant to users’ understanding of what the entity did during the financial year." sqref="D26:G27"/>
    <dataValidation allowBlank="1" showInputMessage="1" showErrorMessage="1" promptTitle="Additional Information" prompt="May wish to include: comments relating to achievement of outcomes, explain variances to budget, any other additional information considered relevant to users' understanding of the entity's outcome goals, or delivery of goods or services." sqref="D30:G31"/>
  </dataValidations>
  <printOptions horizontalCentered="1"/>
  <pageMargins left="0.23622047244094491" right="0.23622047244094491" top="0.74803149606299213" bottom="0.74803149606299213" header="0.31496062992125984" footer="0.31496062992125984"/>
  <pageSetup paperSize="9" scale="67" firstPageNumber="4" fitToWidth="0" fitToHeight="0" orientation="portrait" cellComments="asDisplayed" useFirstPageNumber="1" r:id="rId1"/>
  <headerFooter>
    <oddFooter>&amp;C Page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74"/>
  <sheetViews>
    <sheetView showGridLines="0" zoomScale="90" zoomScaleNormal="90" workbookViewId="0">
      <selection activeCell="P47" sqref="P47"/>
    </sheetView>
  </sheetViews>
  <sheetFormatPr defaultRowHeight="12.75" x14ac:dyDescent="0.2"/>
  <cols>
    <col min="1" max="1" width="2.7109375" style="98" customWidth="1"/>
    <col min="2" max="2" width="2.7109375" style="1" customWidth="1"/>
    <col min="3" max="3" width="9.140625" style="2"/>
    <col min="4" max="4" width="2.7109375" style="1" customWidth="1"/>
    <col min="5" max="5" width="57.140625" style="1" customWidth="1"/>
    <col min="6" max="6" width="2.7109375" style="1" customWidth="1"/>
    <col min="7" max="7" width="5.7109375" style="2" customWidth="1"/>
    <col min="8" max="8" width="2.7109375" style="1" customWidth="1"/>
    <col min="9" max="9" width="15.7109375" style="1" customWidth="1"/>
    <col min="10" max="10" width="2.7109375" style="1" customWidth="1"/>
    <col min="11" max="11" width="15.7109375" style="1" hidden="1" customWidth="1"/>
    <col min="12" max="12" width="2.7109375" style="1" customWidth="1"/>
    <col min="13" max="13" width="15.7109375" style="1" customWidth="1"/>
    <col min="14" max="14" width="9.140625" style="1"/>
    <col min="15" max="16" width="10" style="1" bestFit="1" customWidth="1"/>
    <col min="17" max="16384" width="9.140625" style="1"/>
  </cols>
  <sheetData>
    <row r="2" spans="1:15" x14ac:dyDescent="0.2">
      <c r="E2" s="151"/>
      <c r="F2" s="151"/>
      <c r="G2" s="151"/>
      <c r="H2" s="151"/>
      <c r="I2" s="151"/>
      <c r="J2" s="151"/>
      <c r="K2" s="151"/>
      <c r="L2" s="151"/>
      <c r="M2" s="151"/>
    </row>
    <row r="3" spans="1:15" ht="21" x14ac:dyDescent="0.35">
      <c r="E3" s="513" t="str">
        <f>Name</f>
        <v>Te Totara Primary School PTA</v>
      </c>
      <c r="F3" s="513"/>
      <c r="G3" s="513"/>
      <c r="H3" s="513"/>
      <c r="I3" s="513"/>
      <c r="J3" s="513"/>
      <c r="K3" s="513"/>
      <c r="L3" s="513"/>
      <c r="M3" s="513"/>
    </row>
    <row r="4" spans="1:15" ht="5.0999999999999996" customHeight="1" x14ac:dyDescent="0.2">
      <c r="E4" s="151"/>
      <c r="F4" s="151"/>
      <c r="G4" s="151"/>
      <c r="H4" s="151"/>
      <c r="I4" s="151"/>
      <c r="J4" s="151"/>
      <c r="K4" s="151"/>
      <c r="L4" s="151"/>
      <c r="M4" s="151"/>
    </row>
    <row r="5" spans="1:15" ht="18.75" x14ac:dyDescent="0.3">
      <c r="E5" s="514" t="s">
        <v>37</v>
      </c>
      <c r="F5" s="514"/>
      <c r="G5" s="514"/>
      <c r="H5" s="514"/>
      <c r="I5" s="514"/>
      <c r="J5" s="514"/>
      <c r="K5" s="514"/>
      <c r="L5" s="514"/>
      <c r="M5" s="514"/>
    </row>
    <row r="6" spans="1:15" ht="5.0999999999999996" customHeight="1" x14ac:dyDescent="0.2">
      <c r="E6" s="151"/>
      <c r="F6" s="151"/>
      <c r="G6" s="151"/>
      <c r="H6" s="151"/>
      <c r="I6" s="151"/>
      <c r="J6" s="151"/>
      <c r="K6" s="151"/>
      <c r="L6" s="151"/>
      <c r="M6" s="151"/>
    </row>
    <row r="7" spans="1:15" ht="15" customHeight="1" x14ac:dyDescent="0.25">
      <c r="E7" s="515" t="s">
        <v>95</v>
      </c>
      <c r="F7" s="515"/>
      <c r="G7" s="515"/>
      <c r="H7" s="515"/>
      <c r="I7" s="515"/>
      <c r="J7" s="515"/>
      <c r="K7" s="515"/>
      <c r="L7" s="515"/>
      <c r="M7" s="515"/>
    </row>
    <row r="8" spans="1:15" ht="15.75" x14ac:dyDescent="0.25">
      <c r="E8" s="515" t="str">
        <f>'Header (START HERE)'!B17</f>
        <v>For the year ended:</v>
      </c>
      <c r="F8" s="515"/>
      <c r="G8" s="515"/>
      <c r="H8" s="515"/>
      <c r="I8" s="515"/>
      <c r="J8" s="515"/>
      <c r="K8" s="515"/>
      <c r="L8" s="515"/>
      <c r="M8" s="515"/>
    </row>
    <row r="9" spans="1:15" ht="15.75" x14ac:dyDescent="0.25">
      <c r="E9" s="516">
        <f>Date</f>
        <v>43465</v>
      </c>
      <c r="F9" s="516"/>
      <c r="G9" s="516"/>
      <c r="H9" s="516"/>
      <c r="I9" s="516"/>
      <c r="J9" s="516"/>
      <c r="K9" s="516"/>
      <c r="L9" s="516"/>
      <c r="M9" s="516"/>
    </row>
    <row r="10" spans="1:15" x14ac:dyDescent="0.2">
      <c r="E10" s="151"/>
      <c r="F10" s="151"/>
      <c r="G10" s="151"/>
      <c r="H10" s="151"/>
      <c r="I10" s="151"/>
      <c r="J10" s="151"/>
      <c r="K10" s="151"/>
      <c r="L10" s="151"/>
      <c r="M10" s="151"/>
    </row>
    <row r="12" spans="1:15" x14ac:dyDescent="0.2">
      <c r="C12" s="6"/>
      <c r="E12" s="5"/>
      <c r="G12" s="28"/>
    </row>
    <row r="13" spans="1:15" ht="15" x14ac:dyDescent="0.25">
      <c r="C13" s="34" t="s">
        <v>10</v>
      </c>
      <c r="D13" s="4"/>
      <c r="E13" s="8"/>
      <c r="F13" s="29"/>
      <c r="G13" s="30" t="s">
        <v>0</v>
      </c>
      <c r="H13" s="31"/>
      <c r="I13" s="34" t="s">
        <v>188</v>
      </c>
      <c r="J13" s="9"/>
      <c r="K13" s="34" t="s">
        <v>160</v>
      </c>
      <c r="L13" s="9"/>
      <c r="M13" s="34" t="s">
        <v>188</v>
      </c>
    </row>
    <row r="14" spans="1:15" ht="15" x14ac:dyDescent="0.25">
      <c r="A14" s="79"/>
      <c r="B14" s="8"/>
      <c r="C14" s="8"/>
      <c r="D14" s="8"/>
      <c r="E14" s="8"/>
      <c r="F14" s="8"/>
      <c r="G14" s="10"/>
      <c r="H14" s="10"/>
      <c r="I14" s="34" t="s">
        <v>1</v>
      </c>
      <c r="J14" s="9"/>
      <c r="K14" s="34" t="s">
        <v>1</v>
      </c>
      <c r="L14" s="9"/>
      <c r="M14" s="34" t="s">
        <v>2</v>
      </c>
    </row>
    <row r="15" spans="1:15" ht="15" x14ac:dyDescent="0.25">
      <c r="C15" s="34" t="s">
        <v>21</v>
      </c>
      <c r="D15" s="4"/>
      <c r="E15" s="4"/>
      <c r="F15" s="4"/>
      <c r="G15" s="9"/>
      <c r="H15" s="9"/>
      <c r="I15" s="34" t="s">
        <v>4</v>
      </c>
      <c r="J15" s="9"/>
      <c r="K15" s="34" t="s">
        <v>4</v>
      </c>
      <c r="L15" s="9"/>
      <c r="M15" s="34" t="s">
        <v>4</v>
      </c>
      <c r="O15" s="5"/>
    </row>
    <row r="16" spans="1:15" ht="15" x14ac:dyDescent="0.25">
      <c r="C16" s="10"/>
      <c r="D16" s="4"/>
      <c r="E16" s="4"/>
      <c r="F16" s="4"/>
      <c r="G16" s="9"/>
      <c r="H16" s="4"/>
      <c r="I16" s="8"/>
      <c r="J16" s="4"/>
      <c r="K16" s="4"/>
      <c r="L16" s="4"/>
      <c r="M16" s="4"/>
      <c r="O16" s="5"/>
    </row>
    <row r="17" spans="1:16" ht="15" customHeight="1" x14ac:dyDescent="0.25">
      <c r="A17" s="511" t="s">
        <v>207</v>
      </c>
      <c r="B17" s="64"/>
      <c r="C17" s="34"/>
      <c r="D17" s="4"/>
      <c r="E17" s="20"/>
      <c r="F17" s="4"/>
      <c r="G17" s="34"/>
      <c r="H17" s="4"/>
      <c r="I17" s="20"/>
      <c r="J17" s="4"/>
      <c r="K17" s="20"/>
      <c r="L17" s="4"/>
      <c r="M17" s="20"/>
      <c r="O17" s="5"/>
    </row>
    <row r="18" spans="1:16" ht="15" x14ac:dyDescent="0.25">
      <c r="A18" s="511"/>
      <c r="B18" s="64"/>
      <c r="C18" s="36"/>
      <c r="D18" s="4"/>
      <c r="E18" s="21" t="s">
        <v>116</v>
      </c>
      <c r="F18" s="32"/>
      <c r="G18" s="34"/>
      <c r="H18" s="8"/>
      <c r="I18" s="20"/>
      <c r="J18" s="4"/>
      <c r="K18" s="42"/>
      <c r="L18" s="4"/>
      <c r="M18" s="42"/>
      <c r="O18" s="5"/>
    </row>
    <row r="19" spans="1:16" s="98" customFormat="1" ht="15" x14ac:dyDescent="0.25">
      <c r="A19" s="511"/>
      <c r="B19" s="100"/>
      <c r="C19" s="73" t="s">
        <v>34</v>
      </c>
      <c r="D19" s="71"/>
      <c r="E19" s="101" t="s">
        <v>189</v>
      </c>
      <c r="F19" s="102"/>
      <c r="G19" s="103">
        <v>2</v>
      </c>
      <c r="H19" s="104"/>
      <c r="I19" s="113">
        <f>'Note2 Receipts'!G37+'Note2 Receipts'!G25</f>
        <v>56676.000000000007</v>
      </c>
      <c r="J19" s="71"/>
      <c r="K19" s="113"/>
      <c r="L19" s="71"/>
      <c r="M19" s="113">
        <f>'Note2 Receipts'!I37+'Note2 Receipts'!I25</f>
        <v>66396.27</v>
      </c>
      <c r="O19" s="381"/>
      <c r="P19" s="382"/>
    </row>
    <row r="20" spans="1:16" s="98" customFormat="1" ht="15" x14ac:dyDescent="0.25">
      <c r="A20" s="511"/>
      <c r="B20" s="100"/>
      <c r="C20" s="73" t="s">
        <v>22</v>
      </c>
      <c r="D20" s="71"/>
      <c r="E20" s="67" t="s">
        <v>265</v>
      </c>
      <c r="F20" s="71"/>
      <c r="G20" s="103"/>
      <c r="H20" s="104"/>
      <c r="I20" s="113">
        <f>'Note2 Receipts'!G49</f>
        <v>0</v>
      </c>
      <c r="J20" s="71"/>
      <c r="K20" s="113"/>
      <c r="L20" s="71"/>
      <c r="M20" s="113">
        <f>'Note2 Receipts'!I49</f>
        <v>0</v>
      </c>
      <c r="O20" s="105"/>
    </row>
    <row r="21" spans="1:16" s="98" customFormat="1" ht="15" x14ac:dyDescent="0.25">
      <c r="A21" s="511"/>
      <c r="B21" s="100"/>
      <c r="C21" s="73" t="s">
        <v>23</v>
      </c>
      <c r="D21" s="71"/>
      <c r="E21" s="101" t="s">
        <v>190</v>
      </c>
      <c r="F21" s="104"/>
      <c r="G21" s="72"/>
      <c r="H21" s="71"/>
      <c r="I21" s="113">
        <f>'Note2 Receipts'!G62</f>
        <v>0</v>
      </c>
      <c r="J21" s="71"/>
      <c r="K21" s="113"/>
      <c r="L21" s="71"/>
      <c r="M21" s="113">
        <f>'Note2 Receipts'!I62</f>
        <v>0</v>
      </c>
      <c r="O21" s="105"/>
    </row>
    <row r="22" spans="1:16" s="98" customFormat="1" ht="15" x14ac:dyDescent="0.25">
      <c r="A22" s="511"/>
      <c r="B22" s="100"/>
      <c r="C22" s="72" t="s">
        <v>24</v>
      </c>
      <c r="D22" s="71"/>
      <c r="E22" s="101" t="s">
        <v>191</v>
      </c>
      <c r="F22" s="102"/>
      <c r="G22" s="103">
        <v>2</v>
      </c>
      <c r="H22" s="104"/>
      <c r="I22" s="113">
        <f>'Note2 Receipts'!G74</f>
        <v>1625</v>
      </c>
      <c r="J22" s="71"/>
      <c r="K22" s="113"/>
      <c r="L22" s="71"/>
      <c r="M22" s="113">
        <f>'Note2 Receipts'!I74</f>
        <v>1756.47</v>
      </c>
      <c r="O22" s="105"/>
    </row>
    <row r="23" spans="1:16" s="98" customFormat="1" ht="15" x14ac:dyDescent="0.25">
      <c r="A23" s="511"/>
      <c r="B23" s="100"/>
      <c r="C23" s="72" t="s">
        <v>25</v>
      </c>
      <c r="D23" s="71"/>
      <c r="E23" s="67" t="s">
        <v>118</v>
      </c>
      <c r="F23" s="71"/>
      <c r="G23" s="103"/>
      <c r="H23" s="104"/>
      <c r="I23" s="113">
        <f>'Note2 Receipts'!G86</f>
        <v>0</v>
      </c>
      <c r="J23" s="71"/>
      <c r="K23" s="113"/>
      <c r="L23" s="71"/>
      <c r="M23" s="113"/>
      <c r="O23" s="105"/>
    </row>
    <row r="24" spans="1:16" s="98" customFormat="1" ht="15" hidden="1" x14ac:dyDescent="0.25">
      <c r="A24" s="511"/>
      <c r="B24" s="100"/>
      <c r="C24" s="72"/>
      <c r="D24" s="71"/>
      <c r="E24" s="67"/>
      <c r="F24" s="71"/>
      <c r="G24" s="103"/>
      <c r="H24" s="104"/>
      <c r="I24" s="113"/>
      <c r="J24" s="71"/>
      <c r="K24" s="113"/>
      <c r="L24" s="71"/>
      <c r="M24" s="113"/>
      <c r="O24" s="105"/>
    </row>
    <row r="25" spans="1:16" s="98" customFormat="1" ht="15" hidden="1" x14ac:dyDescent="0.25">
      <c r="A25" s="511"/>
      <c r="B25" s="100"/>
      <c r="C25" s="72"/>
      <c r="D25" s="71"/>
      <c r="E25" s="67"/>
      <c r="F25" s="71"/>
      <c r="G25" s="103"/>
      <c r="H25" s="104"/>
      <c r="I25" s="113"/>
      <c r="J25" s="71"/>
      <c r="K25" s="113"/>
      <c r="L25" s="71"/>
      <c r="M25" s="113"/>
      <c r="O25" s="105"/>
    </row>
    <row r="26" spans="1:16" s="98" customFormat="1" ht="15" hidden="1" x14ac:dyDescent="0.25">
      <c r="A26" s="511"/>
      <c r="B26" s="100"/>
      <c r="C26" s="72"/>
      <c r="D26" s="71"/>
      <c r="E26" s="67"/>
      <c r="F26" s="71"/>
      <c r="G26" s="103"/>
      <c r="H26" s="104"/>
      <c r="I26" s="113"/>
      <c r="J26" s="71"/>
      <c r="K26" s="113"/>
      <c r="L26" s="71"/>
      <c r="M26" s="113"/>
      <c r="O26" s="105"/>
    </row>
    <row r="27" spans="1:16" s="98" customFormat="1" ht="15" hidden="1" x14ac:dyDescent="0.25">
      <c r="A27" s="511"/>
      <c r="B27" s="100"/>
      <c r="C27" s="72"/>
      <c r="D27" s="71"/>
      <c r="E27" s="67"/>
      <c r="F27" s="71"/>
      <c r="G27" s="103"/>
      <c r="H27" s="104"/>
      <c r="I27" s="113"/>
      <c r="J27" s="71"/>
      <c r="K27" s="113"/>
      <c r="L27" s="71"/>
      <c r="M27" s="113"/>
      <c r="O27" s="105"/>
    </row>
    <row r="28" spans="1:16" s="98" customFormat="1" ht="15" hidden="1" x14ac:dyDescent="0.25">
      <c r="A28" s="511"/>
      <c r="B28" s="100"/>
      <c r="C28" s="72"/>
      <c r="D28" s="71"/>
      <c r="E28" s="67"/>
      <c r="F28" s="71"/>
      <c r="G28" s="103"/>
      <c r="H28" s="104"/>
      <c r="I28" s="113"/>
      <c r="J28" s="71"/>
      <c r="K28" s="113"/>
      <c r="L28" s="71"/>
      <c r="M28" s="113"/>
      <c r="O28" s="105"/>
    </row>
    <row r="29" spans="1:16" s="3" customFormat="1" ht="15" x14ac:dyDescent="0.25">
      <c r="A29" s="511"/>
      <c r="B29" s="64"/>
      <c r="C29" s="34" t="s">
        <v>26</v>
      </c>
      <c r="D29" s="13"/>
      <c r="E29" s="27" t="s">
        <v>224</v>
      </c>
      <c r="F29" s="26"/>
      <c r="G29" s="33"/>
      <c r="H29" s="26"/>
      <c r="I29" s="137">
        <f>SUM(I19:I28)</f>
        <v>58301.000000000007</v>
      </c>
      <c r="J29" s="13"/>
      <c r="K29" s="137">
        <f>SUM(K19:K28)</f>
        <v>0</v>
      </c>
      <c r="L29" s="13"/>
      <c r="M29" s="137">
        <f>SUM(M19:M28)</f>
        <v>68152.740000000005</v>
      </c>
      <c r="P29" s="381"/>
    </row>
    <row r="30" spans="1:16" ht="15" x14ac:dyDescent="0.25">
      <c r="A30" s="511"/>
      <c r="B30" s="64"/>
      <c r="C30" s="37"/>
      <c r="D30" s="4"/>
      <c r="E30" s="23"/>
      <c r="F30" s="4"/>
      <c r="G30" s="31"/>
      <c r="H30" s="24"/>
      <c r="I30" s="20"/>
      <c r="J30" s="4"/>
      <c r="K30" s="20"/>
      <c r="L30" s="4"/>
      <c r="M30" s="20"/>
      <c r="O30" s="83"/>
    </row>
    <row r="31" spans="1:16" ht="15" x14ac:dyDescent="0.25">
      <c r="A31" s="511"/>
      <c r="B31" s="64"/>
      <c r="C31" s="36"/>
      <c r="D31" s="4"/>
      <c r="E31" s="21" t="s">
        <v>57</v>
      </c>
      <c r="F31" s="4"/>
      <c r="G31" s="30"/>
      <c r="H31" s="24"/>
      <c r="I31" s="82"/>
      <c r="J31" s="4"/>
      <c r="K31" s="22"/>
      <c r="L31" s="4"/>
      <c r="M31" s="22"/>
      <c r="O31" s="83"/>
    </row>
    <row r="32" spans="1:16" s="98" customFormat="1" ht="15" x14ac:dyDescent="0.25">
      <c r="A32" s="511"/>
      <c r="B32" s="100"/>
      <c r="C32" s="73" t="s">
        <v>27</v>
      </c>
      <c r="D32" s="71"/>
      <c r="E32" s="67" t="s">
        <v>217</v>
      </c>
      <c r="F32" s="71"/>
      <c r="G32" s="106">
        <v>3</v>
      </c>
      <c r="H32" s="104"/>
      <c r="I32" s="113">
        <f>'Note3 Payments'!G23</f>
        <v>20863.53</v>
      </c>
      <c r="J32" s="71"/>
      <c r="K32" s="113"/>
      <c r="L32" s="71"/>
      <c r="M32" s="113">
        <f>'Note3 Payments'!I23</f>
        <v>19650.199999999997</v>
      </c>
      <c r="O32" s="107"/>
    </row>
    <row r="33" spans="1:19" s="98" customFormat="1" ht="15" x14ac:dyDescent="0.25">
      <c r="A33" s="511"/>
      <c r="B33" s="100"/>
      <c r="C33" s="73" t="s">
        <v>28</v>
      </c>
      <c r="D33" s="71"/>
      <c r="E33" s="67" t="s">
        <v>192</v>
      </c>
      <c r="F33" s="71"/>
      <c r="G33" s="72"/>
      <c r="H33" s="71"/>
      <c r="I33" s="113">
        <f>'Note3 Payments'!G35</f>
        <v>0</v>
      </c>
      <c r="J33" s="71"/>
      <c r="K33" s="113"/>
      <c r="L33" s="71"/>
      <c r="M33" s="113">
        <f>'Note3 Payments'!I35</f>
        <v>0</v>
      </c>
      <c r="O33" s="108"/>
    </row>
    <row r="34" spans="1:19" s="98" customFormat="1" ht="15" x14ac:dyDescent="0.25">
      <c r="A34" s="511"/>
      <c r="B34" s="100"/>
      <c r="C34" s="73" t="s">
        <v>29</v>
      </c>
      <c r="D34" s="71"/>
      <c r="E34" s="67" t="s">
        <v>193</v>
      </c>
      <c r="F34" s="71"/>
      <c r="G34" s="109"/>
      <c r="H34" s="110"/>
      <c r="I34" s="113">
        <f>'Note3 Payments'!G47</f>
        <v>0</v>
      </c>
      <c r="J34" s="71"/>
      <c r="K34" s="113"/>
      <c r="L34" s="71"/>
      <c r="M34" s="113">
        <f>'Note3 Payments'!I47</f>
        <v>0</v>
      </c>
      <c r="O34" s="108"/>
    </row>
    <row r="35" spans="1:19" s="98" customFormat="1" ht="15" x14ac:dyDescent="0.25">
      <c r="A35" s="511"/>
      <c r="B35" s="100"/>
      <c r="C35" s="73" t="s">
        <v>30</v>
      </c>
      <c r="D35" s="71"/>
      <c r="E35" s="67" t="s">
        <v>194</v>
      </c>
      <c r="F35" s="104"/>
      <c r="G35" s="73">
        <v>3</v>
      </c>
      <c r="H35" s="71"/>
      <c r="I35" s="113">
        <f>'Note3 Payments'!G59</f>
        <v>145000</v>
      </c>
      <c r="J35" s="71"/>
      <c r="K35" s="113"/>
      <c r="L35" s="71"/>
      <c r="M35" s="113">
        <f>'Note3 Payments'!I59</f>
        <v>0</v>
      </c>
      <c r="O35" s="108"/>
    </row>
    <row r="36" spans="1:19" s="98" customFormat="1" ht="15" x14ac:dyDescent="0.25">
      <c r="A36" s="511"/>
      <c r="B36" s="100"/>
      <c r="C36" s="73" t="s">
        <v>31</v>
      </c>
      <c r="D36" s="71"/>
      <c r="E36" s="67" t="s">
        <v>58</v>
      </c>
      <c r="F36" s="79"/>
      <c r="G36" s="72">
        <v>3</v>
      </c>
      <c r="H36" s="71"/>
      <c r="I36" s="113">
        <f>'Note3 Payments'!G71</f>
        <v>682.83999999999992</v>
      </c>
      <c r="J36" s="71"/>
      <c r="K36" s="113"/>
      <c r="L36" s="71"/>
      <c r="M36" s="113">
        <f>'Note3 Payments'!I71</f>
        <v>80.069999999999993</v>
      </c>
      <c r="O36" s="108"/>
    </row>
    <row r="37" spans="1:19" s="98" customFormat="1" ht="15" hidden="1" x14ac:dyDescent="0.25">
      <c r="A37" s="511"/>
      <c r="B37" s="100"/>
      <c r="C37" s="73"/>
      <c r="D37" s="71"/>
      <c r="E37" s="67"/>
      <c r="F37" s="79"/>
      <c r="G37" s="72"/>
      <c r="H37" s="71"/>
      <c r="I37" s="113"/>
      <c r="J37" s="71"/>
      <c r="K37" s="113"/>
      <c r="L37" s="71"/>
      <c r="M37" s="113"/>
      <c r="O37" s="107"/>
    </row>
    <row r="38" spans="1:19" s="98" customFormat="1" ht="15" hidden="1" x14ac:dyDescent="0.25">
      <c r="A38" s="511"/>
      <c r="B38" s="100"/>
      <c r="C38" s="73"/>
      <c r="D38" s="71"/>
      <c r="E38" s="67"/>
      <c r="F38" s="79"/>
      <c r="G38" s="72"/>
      <c r="H38" s="71"/>
      <c r="I38" s="113"/>
      <c r="J38" s="71"/>
      <c r="K38" s="113"/>
      <c r="L38" s="71"/>
      <c r="M38" s="113"/>
      <c r="O38" s="107"/>
    </row>
    <row r="39" spans="1:19" s="98" customFormat="1" ht="15" hidden="1" x14ac:dyDescent="0.25">
      <c r="A39" s="511"/>
      <c r="B39" s="100"/>
      <c r="C39" s="73"/>
      <c r="D39" s="71"/>
      <c r="E39" s="67"/>
      <c r="F39" s="79"/>
      <c r="G39" s="72"/>
      <c r="H39" s="71"/>
      <c r="I39" s="113"/>
      <c r="J39" s="71"/>
      <c r="K39" s="113"/>
      <c r="L39" s="71"/>
      <c r="M39" s="113"/>
    </row>
    <row r="40" spans="1:19" s="98" customFormat="1" ht="15" hidden="1" x14ac:dyDescent="0.25">
      <c r="A40" s="511"/>
      <c r="B40" s="100"/>
      <c r="C40" s="73"/>
      <c r="D40" s="71"/>
      <c r="E40" s="67"/>
      <c r="F40" s="79"/>
      <c r="G40" s="72"/>
      <c r="H40" s="71"/>
      <c r="I40" s="113"/>
      <c r="J40" s="71"/>
      <c r="K40" s="113"/>
      <c r="L40" s="71"/>
      <c r="M40" s="113"/>
    </row>
    <row r="41" spans="1:19" s="98" customFormat="1" ht="15" x14ac:dyDescent="0.25">
      <c r="A41" s="511"/>
      <c r="B41" s="100"/>
      <c r="C41" s="73"/>
      <c r="D41" s="71"/>
      <c r="E41" s="67"/>
      <c r="F41" s="79"/>
      <c r="G41" s="72"/>
      <c r="H41" s="71"/>
      <c r="I41" s="113"/>
      <c r="J41" s="71"/>
      <c r="K41" s="113"/>
      <c r="L41" s="71"/>
      <c r="M41" s="113"/>
    </row>
    <row r="42" spans="1:19" ht="15" x14ac:dyDescent="0.25">
      <c r="A42" s="511"/>
      <c r="B42" s="64"/>
      <c r="C42" s="36" t="s">
        <v>32</v>
      </c>
      <c r="D42" s="4"/>
      <c r="E42" s="25" t="s">
        <v>225</v>
      </c>
      <c r="F42" s="4"/>
      <c r="G42" s="35"/>
      <c r="H42" s="24"/>
      <c r="I42" s="137">
        <f>SUM(I32:I41)</f>
        <v>166546.37</v>
      </c>
      <c r="J42" s="7"/>
      <c r="K42" s="137">
        <f>SUM(K32:K41)</f>
        <v>0</v>
      </c>
      <c r="L42" s="7"/>
      <c r="M42" s="137">
        <f>SUM(M32:M41)</f>
        <v>19730.269999999997</v>
      </c>
      <c r="O42" s="199"/>
      <c r="P42" s="382"/>
      <c r="Q42" s="199"/>
    </row>
    <row r="43" spans="1:19" ht="15" x14ac:dyDescent="0.25">
      <c r="A43" s="511"/>
      <c r="B43" s="64"/>
      <c r="C43" s="34"/>
      <c r="D43" s="4"/>
      <c r="E43" s="25"/>
      <c r="F43" s="4"/>
      <c r="G43" s="36"/>
      <c r="H43" s="8"/>
      <c r="I43" s="20"/>
      <c r="J43" s="7"/>
      <c r="K43" s="20"/>
      <c r="L43" s="7"/>
      <c r="M43" s="20"/>
    </row>
    <row r="44" spans="1:19" ht="15" x14ac:dyDescent="0.25">
      <c r="A44" s="511"/>
      <c r="B44" s="64"/>
      <c r="C44" s="34" t="s">
        <v>33</v>
      </c>
      <c r="D44" s="4"/>
      <c r="E44" s="25" t="s">
        <v>115</v>
      </c>
      <c r="F44" s="4"/>
      <c r="G44" s="36"/>
      <c r="H44" s="8"/>
      <c r="I44" s="137">
        <f>I29-I42</f>
        <v>-108245.37</v>
      </c>
      <c r="J44" s="7"/>
      <c r="K44" s="137">
        <f>K29-K42</f>
        <v>0</v>
      </c>
      <c r="L44" s="7"/>
      <c r="M44" s="137">
        <f>M29-M42</f>
        <v>48422.470000000008</v>
      </c>
      <c r="P44" s="199"/>
      <c r="Q44" s="199"/>
      <c r="S44" s="383"/>
    </row>
    <row r="45" spans="1:19" ht="15" x14ac:dyDescent="0.25">
      <c r="A45" s="511"/>
      <c r="B45" s="64"/>
      <c r="C45" s="34"/>
      <c r="D45" s="4"/>
      <c r="E45" s="25"/>
      <c r="F45" s="4"/>
      <c r="G45" s="36"/>
      <c r="H45" s="8"/>
      <c r="I45" s="20"/>
      <c r="J45" s="7"/>
      <c r="K45" s="20"/>
      <c r="L45" s="7"/>
      <c r="M45" s="20"/>
    </row>
    <row r="46" spans="1:19" ht="15" x14ac:dyDescent="0.25">
      <c r="A46" s="511"/>
      <c r="B46" s="64"/>
      <c r="C46" s="34" t="s">
        <v>86</v>
      </c>
      <c r="D46" s="4"/>
      <c r="E46" s="25" t="s">
        <v>226</v>
      </c>
      <c r="F46" s="4"/>
      <c r="G46" s="36"/>
      <c r="H46" s="8"/>
      <c r="I46" s="20"/>
      <c r="J46" s="7"/>
      <c r="K46" s="20"/>
      <c r="L46" s="7"/>
      <c r="M46" s="20"/>
    </row>
    <row r="47" spans="1:19" s="98" customFormat="1" ht="15" x14ac:dyDescent="0.25">
      <c r="A47" s="511"/>
      <c r="B47" s="100"/>
      <c r="C47" s="72"/>
      <c r="D47" s="71"/>
      <c r="E47" s="111" t="s">
        <v>195</v>
      </c>
      <c r="F47" s="71"/>
      <c r="G47" s="73"/>
      <c r="H47" s="79"/>
      <c r="I47" s="113">
        <v>0</v>
      </c>
      <c r="J47" s="112"/>
      <c r="K47" s="113"/>
      <c r="L47" s="112"/>
      <c r="M47" s="113">
        <v>0</v>
      </c>
    </row>
    <row r="48" spans="1:19" s="98" customFormat="1" ht="15" x14ac:dyDescent="0.25">
      <c r="A48" s="511"/>
      <c r="B48" s="100"/>
      <c r="C48" s="72"/>
      <c r="D48" s="71"/>
      <c r="E48" s="111" t="s">
        <v>196</v>
      </c>
      <c r="F48" s="71"/>
      <c r="G48" s="73"/>
      <c r="H48" s="79"/>
      <c r="I48" s="113">
        <v>0</v>
      </c>
      <c r="J48" s="112"/>
      <c r="K48" s="113"/>
      <c r="L48" s="112"/>
      <c r="M48" s="113">
        <v>0</v>
      </c>
    </row>
    <row r="49" spans="1:13" s="122" customFormat="1" ht="15" x14ac:dyDescent="0.25">
      <c r="A49" s="511"/>
      <c r="B49" s="115"/>
      <c r="C49" s="116"/>
      <c r="D49" s="117"/>
      <c r="E49" s="445"/>
      <c r="F49" s="117"/>
      <c r="G49" s="118"/>
      <c r="H49" s="119"/>
      <c r="I49" s="120"/>
      <c r="J49" s="121"/>
      <c r="K49" s="120"/>
      <c r="L49" s="121"/>
      <c r="M49" s="120"/>
    </row>
    <row r="50" spans="1:13" ht="15" x14ac:dyDescent="0.25">
      <c r="A50" s="511"/>
      <c r="B50" s="64"/>
      <c r="C50" s="34" t="s">
        <v>39</v>
      </c>
      <c r="D50" s="4"/>
      <c r="E50" s="25" t="s">
        <v>227</v>
      </c>
      <c r="F50" s="4"/>
      <c r="G50" s="36"/>
      <c r="H50" s="8"/>
      <c r="I50" s="20"/>
      <c r="J50" s="7"/>
      <c r="K50" s="20"/>
      <c r="L50" s="7"/>
      <c r="M50" s="20"/>
    </row>
    <row r="51" spans="1:13" s="98" customFormat="1" ht="15" x14ac:dyDescent="0.25">
      <c r="A51" s="511"/>
      <c r="B51" s="100"/>
      <c r="C51" s="73"/>
      <c r="D51" s="71"/>
      <c r="E51" s="111" t="s">
        <v>197</v>
      </c>
      <c r="F51" s="71"/>
      <c r="G51" s="73"/>
      <c r="H51" s="79"/>
      <c r="I51" s="113">
        <v>0</v>
      </c>
      <c r="J51" s="112"/>
      <c r="K51" s="113"/>
      <c r="L51" s="112"/>
      <c r="M51" s="113">
        <v>0</v>
      </c>
    </row>
    <row r="52" spans="1:13" s="98" customFormat="1" ht="15" x14ac:dyDescent="0.25">
      <c r="A52" s="511"/>
      <c r="B52" s="100"/>
      <c r="C52" s="73"/>
      <c r="D52" s="71"/>
      <c r="E52" s="111" t="s">
        <v>198</v>
      </c>
      <c r="F52" s="71"/>
      <c r="G52" s="73"/>
      <c r="H52" s="79"/>
      <c r="I52" s="113">
        <v>0</v>
      </c>
      <c r="J52" s="112"/>
      <c r="K52" s="113"/>
      <c r="L52" s="112"/>
      <c r="M52" s="113">
        <v>0</v>
      </c>
    </row>
    <row r="53" spans="1:13" s="122" customFormat="1" ht="15" x14ac:dyDescent="0.25">
      <c r="A53" s="511"/>
      <c r="B53" s="115"/>
      <c r="C53" s="118"/>
      <c r="D53" s="117"/>
      <c r="E53" s="445"/>
      <c r="F53" s="117"/>
      <c r="G53" s="116"/>
      <c r="H53" s="117"/>
      <c r="I53" s="123"/>
      <c r="J53" s="121"/>
      <c r="K53" s="124"/>
      <c r="L53" s="121"/>
      <c r="M53" s="124"/>
    </row>
    <row r="54" spans="1:13" ht="15" x14ac:dyDescent="0.25">
      <c r="A54" s="511"/>
      <c r="B54" s="64"/>
      <c r="C54" s="51" t="s">
        <v>40</v>
      </c>
      <c r="D54" s="4"/>
      <c r="E54" s="21" t="s">
        <v>228</v>
      </c>
      <c r="F54" s="4"/>
      <c r="G54" s="51"/>
      <c r="H54" s="4"/>
      <c r="I54" s="137">
        <f>I44+I47+I49+I48-I51-I52-I53</f>
        <v>-108245.37</v>
      </c>
      <c r="J54" s="7"/>
      <c r="K54" s="137">
        <f>K44+K47+K48-K51-K52</f>
        <v>0</v>
      </c>
      <c r="L54" s="7"/>
      <c r="M54" s="137">
        <f>M44+M47+M48-M51-M52</f>
        <v>48422.470000000008</v>
      </c>
    </row>
    <row r="55" spans="1:13" ht="15" x14ac:dyDescent="0.25">
      <c r="A55" s="511"/>
      <c r="B55" s="64"/>
      <c r="C55" s="36"/>
      <c r="D55" s="4"/>
      <c r="E55" s="53"/>
      <c r="F55" s="4"/>
      <c r="G55" s="36"/>
      <c r="H55" s="4"/>
      <c r="I55" s="41"/>
      <c r="J55" s="7"/>
      <c r="K55" s="41"/>
      <c r="L55" s="7"/>
      <c r="M55" s="41"/>
    </row>
    <row r="56" spans="1:13" ht="15" x14ac:dyDescent="0.25">
      <c r="A56" s="511"/>
      <c r="B56" s="64"/>
      <c r="C56" s="51" t="s">
        <v>41</v>
      </c>
      <c r="D56" s="4"/>
      <c r="E56" s="52" t="s">
        <v>199</v>
      </c>
      <c r="F56" s="4"/>
      <c r="G56" s="34"/>
      <c r="H56" s="4"/>
      <c r="I56" s="137">
        <f>M57</f>
        <v>121163.47</v>
      </c>
      <c r="J56" s="7"/>
      <c r="K56" s="65"/>
      <c r="L56" s="7"/>
      <c r="M56" s="66">
        <v>72741</v>
      </c>
    </row>
    <row r="57" spans="1:13" ht="15" x14ac:dyDescent="0.25">
      <c r="A57" s="511"/>
      <c r="B57" s="64"/>
      <c r="C57" s="51" t="s">
        <v>42</v>
      </c>
      <c r="D57" s="4"/>
      <c r="E57" s="25" t="s">
        <v>229</v>
      </c>
      <c r="F57" s="4"/>
      <c r="G57" s="34"/>
      <c r="H57" s="4"/>
      <c r="I57" s="137">
        <f>I54+I56</f>
        <v>12918.100000000006</v>
      </c>
      <c r="J57" s="7"/>
      <c r="K57" s="137">
        <f>K54+K56</f>
        <v>0</v>
      </c>
      <c r="L57" s="7"/>
      <c r="M57" s="137">
        <f>M54+M56</f>
        <v>121163.47</v>
      </c>
    </row>
    <row r="58" spans="1:13" ht="15" x14ac:dyDescent="0.25">
      <c r="A58" s="511"/>
      <c r="B58" s="64"/>
      <c r="C58" s="36"/>
      <c r="D58" s="4"/>
      <c r="E58" s="25"/>
      <c r="F58" s="4"/>
      <c r="G58" s="34"/>
      <c r="H58" s="4"/>
      <c r="I58" s="41"/>
      <c r="J58" s="7"/>
      <c r="K58" s="38"/>
      <c r="L58" s="7"/>
      <c r="M58" s="38"/>
    </row>
    <row r="59" spans="1:13" ht="15" x14ac:dyDescent="0.25">
      <c r="A59" s="511"/>
      <c r="B59" s="64"/>
      <c r="C59" s="51" t="s">
        <v>119</v>
      </c>
      <c r="D59" s="4"/>
      <c r="E59" s="25" t="s">
        <v>200</v>
      </c>
      <c r="F59" s="4"/>
      <c r="G59" s="34"/>
      <c r="H59" s="4"/>
      <c r="I59" s="41"/>
      <c r="J59" s="7"/>
      <c r="K59" s="41"/>
      <c r="L59" s="7"/>
      <c r="M59" s="41"/>
    </row>
    <row r="60" spans="1:13" s="98" customFormat="1" ht="15" x14ac:dyDescent="0.25">
      <c r="A60" s="511"/>
      <c r="B60" s="100"/>
      <c r="C60" s="73"/>
      <c r="D60" s="71"/>
      <c r="E60" s="111" t="s">
        <v>61</v>
      </c>
      <c r="F60" s="71"/>
      <c r="G60" s="72"/>
      <c r="H60" s="71"/>
      <c r="I60" s="113">
        <f>Summary!B46</f>
        <v>917.63</v>
      </c>
      <c r="J60" s="112"/>
      <c r="K60" s="113"/>
      <c r="L60" s="112"/>
      <c r="M60" s="207">
        <v>17391</v>
      </c>
    </row>
    <row r="61" spans="1:13" s="98" customFormat="1" ht="15" x14ac:dyDescent="0.25">
      <c r="A61" s="511"/>
      <c r="B61" s="100"/>
      <c r="C61" s="73"/>
      <c r="D61" s="71"/>
      <c r="E61" s="111" t="s">
        <v>62</v>
      </c>
      <c r="F61" s="71"/>
      <c r="G61" s="72"/>
      <c r="H61" s="71"/>
      <c r="I61" s="113"/>
      <c r="J61" s="112"/>
      <c r="K61" s="113"/>
      <c r="L61" s="112"/>
      <c r="M61" s="207">
        <v>0</v>
      </c>
    </row>
    <row r="62" spans="1:13" s="98" customFormat="1" ht="15" x14ac:dyDescent="0.25">
      <c r="A62" s="511"/>
      <c r="B62" s="100"/>
      <c r="C62" s="73"/>
      <c r="D62" s="388"/>
      <c r="E62" s="390" t="s">
        <v>68</v>
      </c>
      <c r="F62" s="71"/>
      <c r="G62" s="72"/>
      <c r="H62" s="71"/>
      <c r="I62" s="113">
        <v>0</v>
      </c>
      <c r="J62" s="112"/>
      <c r="K62" s="113"/>
      <c r="L62" s="112"/>
      <c r="M62" s="207">
        <v>0</v>
      </c>
    </row>
    <row r="63" spans="1:13" s="98" customFormat="1" ht="15" x14ac:dyDescent="0.25">
      <c r="A63" s="511"/>
      <c r="B63" s="100"/>
      <c r="C63" s="73"/>
      <c r="D63" s="388"/>
      <c r="E63" s="390" t="s">
        <v>69</v>
      </c>
      <c r="F63" s="71"/>
      <c r="G63" s="72"/>
      <c r="H63" s="71"/>
      <c r="I63" s="113">
        <v>0</v>
      </c>
      <c r="J63" s="112"/>
      <c r="K63" s="113"/>
      <c r="L63" s="112"/>
      <c r="M63" s="207">
        <v>0</v>
      </c>
    </row>
    <row r="64" spans="1:13" s="98" customFormat="1" ht="15" x14ac:dyDescent="0.25">
      <c r="A64" s="511"/>
      <c r="B64" s="100"/>
      <c r="C64" s="73"/>
      <c r="D64" s="71"/>
      <c r="E64" s="111" t="s">
        <v>63</v>
      </c>
      <c r="F64" s="71"/>
      <c r="G64" s="72"/>
      <c r="H64" s="71"/>
      <c r="I64" s="113">
        <f>Summary!B48</f>
        <v>12000</v>
      </c>
      <c r="J64" s="112"/>
      <c r="K64" s="113"/>
      <c r="L64" s="112"/>
      <c r="M64" s="207">
        <v>100000</v>
      </c>
    </row>
    <row r="65" spans="1:13" s="98" customFormat="1" ht="15" x14ac:dyDescent="0.25">
      <c r="A65" s="511"/>
      <c r="B65" s="100"/>
      <c r="C65" s="73"/>
      <c r="D65" s="71"/>
      <c r="E65" s="111" t="s">
        <v>2206</v>
      </c>
      <c r="F65" s="71"/>
      <c r="G65" s="72"/>
      <c r="H65" s="71"/>
      <c r="I65" s="446">
        <v>0</v>
      </c>
      <c r="J65" s="112"/>
      <c r="K65" s="446"/>
      <c r="L65" s="112"/>
      <c r="M65" s="447">
        <v>4860</v>
      </c>
    </row>
    <row r="66" spans="1:13" s="98" customFormat="1" ht="15" x14ac:dyDescent="0.25">
      <c r="A66" s="511"/>
      <c r="B66" s="100"/>
      <c r="C66" s="73"/>
      <c r="D66" s="71"/>
      <c r="E66" s="111" t="s">
        <v>2207</v>
      </c>
      <c r="F66" s="71"/>
      <c r="G66" s="72"/>
      <c r="H66" s="71"/>
      <c r="I66" s="446">
        <f>Summary!B49</f>
        <v>0</v>
      </c>
      <c r="J66" s="112"/>
      <c r="K66" s="446"/>
      <c r="L66" s="112"/>
      <c r="M66" s="447">
        <v>-1088</v>
      </c>
    </row>
    <row r="67" spans="1:13" ht="15" x14ac:dyDescent="0.25">
      <c r="A67" s="511"/>
      <c r="B67" s="64"/>
      <c r="C67" s="51" t="s">
        <v>120</v>
      </c>
      <c r="D67" s="4"/>
      <c r="E67" s="56" t="s">
        <v>230</v>
      </c>
      <c r="F67" s="4"/>
      <c r="G67" s="34"/>
      <c r="H67" s="4"/>
      <c r="I67" s="137">
        <f>SUM(I60:I66)</f>
        <v>12917.63</v>
      </c>
      <c r="J67" s="7"/>
      <c r="K67" s="137">
        <f>SUM(K60:K64)</f>
        <v>0</v>
      </c>
      <c r="L67" s="7"/>
      <c r="M67" s="137">
        <f>SUM(M59:M66)</f>
        <v>121163</v>
      </c>
    </row>
    <row r="68" spans="1:13" ht="15" hidden="1" x14ac:dyDescent="0.25">
      <c r="A68" s="511"/>
      <c r="B68" s="64"/>
      <c r="C68" s="34"/>
      <c r="D68" s="4"/>
      <c r="E68" s="34"/>
      <c r="F68" s="4"/>
      <c r="G68" s="34"/>
      <c r="H68" s="4"/>
      <c r="I68" s="38" t="b">
        <f>IF((I57-I67)=0,"")</f>
        <v>0</v>
      </c>
      <c r="J68" s="7"/>
      <c r="K68" s="38" t="str">
        <f>IF((K57-K67)=0,"")</f>
        <v/>
      </c>
      <c r="L68" s="7"/>
      <c r="M68" s="38" t="b">
        <f>IF((M57-M67)=0,"")</f>
        <v>0</v>
      </c>
    </row>
    <row r="69" spans="1:13" hidden="1" x14ac:dyDescent="0.2">
      <c r="A69" s="99"/>
      <c r="B69" s="63"/>
    </row>
    <row r="70" spans="1:13" hidden="1" x14ac:dyDescent="0.2"/>
    <row r="71" spans="1:13" hidden="1" x14ac:dyDescent="0.2">
      <c r="E71" s="1" t="s">
        <v>414</v>
      </c>
      <c r="I71" s="383">
        <f>I57-I67</f>
        <v>0.47000000000662112</v>
      </c>
      <c r="M71" s="383">
        <f>M57-M67</f>
        <v>0.47000000000116415</v>
      </c>
    </row>
    <row r="74" spans="1:13" x14ac:dyDescent="0.2">
      <c r="I74" s="383">
        <f>I57-I67</f>
        <v>0.47000000000662112</v>
      </c>
      <c r="J74" s="383"/>
      <c r="K74" s="383"/>
      <c r="L74" s="383"/>
      <c r="M74" s="383">
        <f>M57-M67</f>
        <v>0.47000000000116415</v>
      </c>
    </row>
  </sheetData>
  <sheetProtection insertRows="0" deleteColumns="0"/>
  <sortState ref="E25:E32">
    <sortCondition ref="E25:E32"/>
  </sortState>
  <dataConsolidate/>
  <mergeCells count="6">
    <mergeCell ref="A17:A68"/>
    <mergeCell ref="E3:M3"/>
    <mergeCell ref="E5:M5"/>
    <mergeCell ref="E8:M8"/>
    <mergeCell ref="E9:M9"/>
    <mergeCell ref="E7:M7"/>
  </mergeCells>
  <dataValidations xWindow="783" yWindow="549" count="23">
    <dataValidation type="textLength" allowBlank="1" showInputMessage="1" showErrorMessage="1" errorTitle="Attention" error="Maximum of 8 characters only." promptTitle="Guidance" prompt="For assistance completing the template please refer to the attached guidance notes." sqref="C14 C24:C28 C37:C41 C43 C45 C47:C49 C51:C53 C55 C58 C68 C60:C66">
      <formula1>1</formula1>
      <formula2>8</formula2>
    </dataValidation>
    <dataValidation allowBlank="1" showInputMessage="1" showErrorMessage="1" promptTitle="Payments" prompt="ENTER your total grants and donation payments here." sqref="O35"/>
    <dataValidation type="list" allowBlank="1" showInputMessage="1" showErrorMessage="1" errorTitle="Income List" error="Please select a Income type from the drop down box, additonal items can be added to the list under the list sheet." sqref="O20:O28">
      <formula1>Income</formula1>
    </dataValidation>
    <dataValidation allowBlank="1" showInputMessage="1" showErrorMessage="1" promptTitle="Payments" prompt="DO NOT ENTER HERE,complete Note 2" sqref="O36 O33:O34"/>
    <dataValidation allowBlank="1" showInputMessage="1" showErrorMessage="1" prompt="This cell checks your cash agrees." sqref="I68 M68 K68"/>
    <dataValidation allowBlank="1" showInputMessage="1" showErrorMessage="1" promptTitle="Cash at beginning" prompt="DO NOT ENTER AMOUNT will pick up from last year." sqref="I56"/>
    <dataValidation type="whole" errorStyle="warning" allowBlank="1" showInputMessage="1" showErrorMessage="1" errorTitle="Attention" error="Enter whole dollars only._x000a_Did you mean to enter a negative number?_x000a_" promptTitle="Amount" prompt="Please enter whole dollars only." sqref="M56">
      <formula1>0</formula1>
      <formula2>10000000</formula2>
    </dataValidation>
    <dataValidation allowBlank="1" showInputMessage="1" showErrorMessage="1" promptTitle="Budget This Year" prompt="This is an OPTIONAL field allowing the entity to enter its budget." sqref="K13"/>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K51:K52 K19:K28 K32:K41 K47:K48 K56 K60:K66">
      <formula1>0</formula1>
      <formula2>10000000</formula2>
    </dataValidation>
    <dataValidation type="whole" allowBlank="1" showInputMessage="1" showErrorMessage="1" errorTitle="Attention" error="Enter whole dollars only._x000a_Negative numbers not accepted." promptTitle="Actual This Year" prompt="please enter whole dollars only." sqref="I31">
      <formula1>0</formula1>
      <formula2>10000000</formula2>
    </dataValidation>
    <dataValidation allowBlank="1" showInputMessage="1" showErrorMessage="1" promptTitle="Total Operating Receipts" prompt="Do not enter the amount, will calculate a total for you." sqref="I29 K29 M29"/>
    <dataValidation allowBlank="1" showInputMessage="1" showErrorMessage="1" promptTitle="Total Operating Payments" prompt="Do not enter the amount, will calculate total for you." sqref="I42 K42 M42"/>
    <dataValidation allowBlank="1" showInputMessage="1" showErrorMessage="1" promptTitle="Operating Surplus or (Deficit)" prompt="Do not enter the amount, will calculate difference for you." sqref="I44 K44 M44"/>
    <dataValidation allowBlank="1" showInputMessage="1" showErrorMessage="1" promptTitle="Increase(decrease) in cash" prompt="Do not enter the amount, will calculate difference for you." sqref="I54 K54 M54"/>
    <dataValidation allowBlank="1" showInputMessage="1" showErrorMessage="1" promptTitle="Bank and cash at end of year" prompt="Do not enter the amount, will calculate total for you." sqref="I57 K57 M57"/>
    <dataValidation type="textLength" allowBlank="1" showInputMessage="1" showErrorMessage="1" errorTitle="Attention" error="Maximum of 8 characters only." promptTitle="Guidance" prompt="For assistance completing the template please refer to EG A6." sqref="C13 C19:C23 C29 C32:C36 C42 C44 C46 C50 C54 C56:C57 C59 C67">
      <formula1>1</formula1>
      <formula2>8</formula2>
    </dataValidation>
    <dataValidation allowBlank="1" showInputMessage="1" showErrorMessage="1" promptTitle="Guidance" prompt="For assistance completing the template please refer to EG A6." sqref="C15"/>
    <dataValidation type="whole" errorStyle="warning" allowBlank="1" showInputMessage="1" showErrorMessage="1" errorTitle="Attention" error="Enter whole dollars only._x000a_Did you mean to enter a negative number?_x000a_" promptTitle="Actual This Year" prompt="Please enter whole dollars only." sqref="I19:I28 I32:I41 I47:I48 I51:I52 I60:I66">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M19:M28 M32:M41 M47:M48 M51:M52 M60:M66">
      <formula1>0</formula1>
      <formula2>10000000</formula2>
    </dataValidation>
    <dataValidation allowBlank="1" showInputMessage="1" showErrorMessage="1" promptTitle="Operating Receipts" prompt="The minimum categories are shown here, an entity may disaggregate these or add further categories." sqref="E19:E28"/>
    <dataValidation allowBlank="1" showInputMessage="1" showErrorMessage="1" promptTitle="Operating Payments" prompt="The minimum categories are shown here, an entity may disaggregate these or add further categories." sqref="E32:E41"/>
    <dataValidation allowBlank="1" showInputMessage="1" showErrorMessage="1" promptTitle="Comparatives" prompt="Not all entities will need to provide comparative figures, please read Appendix B of the Tier 4 not-for-profit standard." sqref="M13:M15"/>
    <dataValidation type="list" allowBlank="1" showInputMessage="1" showErrorMessage="1" promptTitle="Cash" prompt="Please select item from the drop down list provided.The list can be edited in the green &quot;lists&quot; tab." sqref="E60:E66">
      <formula1>Resources1</formula1>
    </dataValidation>
  </dataValidations>
  <printOptions horizontalCentered="1"/>
  <pageMargins left="0.23622047244094491" right="0.23622047244094491" top="0.74803149606299213" bottom="0.74803149606299213" header="0.31496062992125984" footer="0.31496062992125984"/>
  <pageSetup paperSize="9" scale="67" firstPageNumber="5" orientation="portrait" cellComments="asDisplayed" useFirstPageNumber="1" r:id="rId1"/>
  <headerFooter>
    <oddFooter>&amp;CPage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11"/>
  <sheetViews>
    <sheetView showGridLines="0" zoomScaleNormal="100" workbookViewId="0">
      <selection activeCell="M38" sqref="M38"/>
    </sheetView>
  </sheetViews>
  <sheetFormatPr defaultRowHeight="12.75" x14ac:dyDescent="0.2"/>
  <cols>
    <col min="1" max="1" width="3.140625" style="98" customWidth="1"/>
    <col min="2" max="2" width="2.7109375" style="1" customWidth="1"/>
    <col min="3" max="3" width="9.140625" style="2"/>
    <col min="4" max="4" width="2.7109375" style="1" customWidth="1"/>
    <col min="5" max="5" width="89.85546875" style="1" customWidth="1"/>
    <col min="6" max="7" width="2.7109375" style="1" customWidth="1"/>
    <col min="8" max="8" width="15.7109375" style="1" customWidth="1"/>
    <col min="9" max="9" width="2.7109375" style="1" customWidth="1"/>
    <col min="10" max="10" width="15.7109375" style="1" customWidth="1"/>
    <col min="11" max="16384" width="9.140625" style="1"/>
  </cols>
  <sheetData>
    <row r="2" spans="1:10" ht="15" customHeight="1" x14ac:dyDescent="0.2">
      <c r="E2" s="513" t="str">
        <f>Name</f>
        <v>Te Totara Primary School PTA</v>
      </c>
      <c r="F2" s="513"/>
      <c r="G2" s="513"/>
      <c r="H2" s="513"/>
      <c r="I2" s="513"/>
      <c r="J2" s="513"/>
    </row>
    <row r="3" spans="1:10" ht="21" customHeight="1" x14ac:dyDescent="0.2">
      <c r="E3" s="513"/>
      <c r="F3" s="513"/>
      <c r="G3" s="513"/>
      <c r="H3" s="513"/>
      <c r="I3" s="513"/>
      <c r="J3" s="513"/>
    </row>
    <row r="4" spans="1:10" ht="5.0999999999999996" customHeight="1" x14ac:dyDescent="0.2">
      <c r="E4" s="479" t="s">
        <v>38</v>
      </c>
      <c r="F4" s="479"/>
      <c r="G4" s="479"/>
      <c r="H4" s="479"/>
      <c r="I4" s="479"/>
      <c r="J4" s="479"/>
    </row>
    <row r="5" spans="1:10" ht="18.75" customHeight="1" x14ac:dyDescent="0.2">
      <c r="E5" s="479"/>
      <c r="F5" s="479"/>
      <c r="G5" s="479"/>
      <c r="H5" s="479"/>
      <c r="I5" s="479"/>
      <c r="J5" s="479"/>
    </row>
    <row r="6" spans="1:10" ht="5.0999999999999996" customHeight="1" x14ac:dyDescent="0.25">
      <c r="E6" s="153"/>
      <c r="F6" s="153"/>
      <c r="G6" s="153"/>
      <c r="H6" s="153"/>
      <c r="I6" s="153"/>
      <c r="J6" s="153"/>
    </row>
    <row r="7" spans="1:10" ht="12.75" customHeight="1" x14ac:dyDescent="0.25">
      <c r="E7" s="515" t="s">
        <v>94</v>
      </c>
      <c r="F7" s="515"/>
      <c r="G7" s="515"/>
      <c r="H7" s="515"/>
      <c r="I7" s="515"/>
      <c r="J7" s="515"/>
    </row>
    <row r="8" spans="1:10" ht="5.0999999999999996" customHeight="1" x14ac:dyDescent="0.25">
      <c r="E8" s="153"/>
      <c r="F8" s="153"/>
      <c r="G8" s="153"/>
      <c r="H8" s="153"/>
      <c r="I8" s="153"/>
      <c r="J8" s="153"/>
    </row>
    <row r="9" spans="1:10" ht="15.75" customHeight="1" x14ac:dyDescent="0.2">
      <c r="E9" s="480" t="s">
        <v>121</v>
      </c>
      <c r="F9" s="480"/>
      <c r="G9" s="480"/>
      <c r="H9" s="480"/>
      <c r="I9" s="480"/>
      <c r="J9" s="480"/>
    </row>
    <row r="10" spans="1:10" ht="15.75" customHeight="1" x14ac:dyDescent="0.2">
      <c r="E10" s="481">
        <f>Date</f>
        <v>43465</v>
      </c>
      <c r="F10" s="481"/>
      <c r="G10" s="481"/>
      <c r="H10" s="481"/>
      <c r="I10" s="481"/>
      <c r="J10" s="481"/>
    </row>
    <row r="11" spans="1:10" ht="12.75" customHeight="1" x14ac:dyDescent="0.2">
      <c r="E11" s="481"/>
      <c r="F11" s="481"/>
      <c r="G11" s="481"/>
      <c r="H11" s="481"/>
      <c r="I11" s="481"/>
      <c r="J11" s="481"/>
    </row>
    <row r="12" spans="1:10" x14ac:dyDescent="0.2">
      <c r="C12" s="139"/>
    </row>
    <row r="13" spans="1:10" ht="15" x14ac:dyDescent="0.25">
      <c r="C13" s="138" t="s">
        <v>10</v>
      </c>
      <c r="D13" s="4"/>
      <c r="E13" s="7"/>
      <c r="F13" s="4"/>
      <c r="G13" s="4"/>
    </row>
    <row r="14" spans="1:10" ht="15" customHeight="1" x14ac:dyDescent="0.25">
      <c r="A14" s="511" t="s">
        <v>207</v>
      </c>
      <c r="C14" s="34" t="s">
        <v>100</v>
      </c>
      <c r="D14" s="4"/>
      <c r="E14" s="56" t="s">
        <v>59</v>
      </c>
      <c r="F14" s="8"/>
      <c r="G14" s="8"/>
      <c r="H14" s="34" t="s">
        <v>1</v>
      </c>
      <c r="I14" s="4"/>
      <c r="J14" s="34" t="s">
        <v>2</v>
      </c>
    </row>
    <row r="15" spans="1:10" ht="15" x14ac:dyDescent="0.25">
      <c r="A15" s="511"/>
      <c r="C15" s="10"/>
      <c r="H15" s="50" t="s">
        <v>4</v>
      </c>
      <c r="I15" s="4"/>
      <c r="J15" s="50" t="s">
        <v>4</v>
      </c>
    </row>
    <row r="16" spans="1:10" ht="15" x14ac:dyDescent="0.25">
      <c r="A16" s="511"/>
      <c r="C16" s="47"/>
      <c r="D16" s="8"/>
      <c r="E16" s="46"/>
      <c r="F16" s="8"/>
      <c r="G16" s="8"/>
      <c r="H16" s="48"/>
      <c r="I16" s="8"/>
      <c r="J16" s="49"/>
    </row>
    <row r="17" spans="1:10" ht="15" x14ac:dyDescent="0.25">
      <c r="A17" s="511"/>
      <c r="C17" s="34" t="s">
        <v>78</v>
      </c>
      <c r="D17" s="4"/>
      <c r="E17" s="21" t="s">
        <v>239</v>
      </c>
      <c r="F17" s="4"/>
      <c r="G17" s="4"/>
      <c r="H17" s="39">
        <f>'R&amp;P'!I67</f>
        <v>12917.63</v>
      </c>
      <c r="I17" s="4"/>
      <c r="J17" s="39">
        <f>'R&amp;P'!M67</f>
        <v>121163</v>
      </c>
    </row>
    <row r="18" spans="1:10" ht="15" customHeight="1" x14ac:dyDescent="0.2">
      <c r="A18" s="511"/>
      <c r="C18" s="1"/>
    </row>
    <row r="19" spans="1:10" ht="15" customHeight="1" x14ac:dyDescent="0.25">
      <c r="A19" s="511"/>
      <c r="C19" s="34" t="s">
        <v>79</v>
      </c>
      <c r="E19" s="21" t="s">
        <v>240</v>
      </c>
    </row>
    <row r="20" spans="1:10" ht="15" customHeight="1" x14ac:dyDescent="0.25">
      <c r="A20" s="511"/>
      <c r="C20" s="10"/>
      <c r="E20" s="13"/>
    </row>
    <row r="21" spans="1:10" ht="15" customHeight="1" x14ac:dyDescent="0.25">
      <c r="A21" s="511"/>
      <c r="C21" s="10"/>
      <c r="E21" s="21" t="s">
        <v>208</v>
      </c>
      <c r="F21" s="4"/>
      <c r="G21" s="4"/>
      <c r="H21" s="57" t="s">
        <v>209</v>
      </c>
      <c r="I21" s="7"/>
      <c r="J21" s="57" t="s">
        <v>209</v>
      </c>
    </row>
    <row r="22" spans="1:10" s="98" customFormat="1" ht="15" customHeight="1" x14ac:dyDescent="0.25">
      <c r="A22" s="511"/>
      <c r="C22" s="69"/>
      <c r="E22" s="67" t="s">
        <v>413</v>
      </c>
      <c r="F22" s="71"/>
      <c r="G22" s="71"/>
      <c r="H22" s="113">
        <v>0</v>
      </c>
      <c r="I22" s="112"/>
      <c r="J22" s="113">
        <v>0</v>
      </c>
    </row>
    <row r="23" spans="1:10" s="98" customFormat="1" ht="15" hidden="1" customHeight="1" x14ac:dyDescent="0.25">
      <c r="A23" s="511"/>
      <c r="C23" s="69"/>
      <c r="E23" s="67"/>
      <c r="F23" s="71"/>
      <c r="G23" s="71"/>
      <c r="H23" s="113"/>
      <c r="I23" s="71"/>
      <c r="J23" s="113"/>
    </row>
    <row r="24" spans="1:10" s="98" customFormat="1" ht="15" hidden="1" customHeight="1" x14ac:dyDescent="0.25">
      <c r="A24" s="511"/>
      <c r="E24" s="67"/>
      <c r="F24" s="71"/>
      <c r="G24" s="71"/>
      <c r="H24" s="113"/>
      <c r="I24" s="71"/>
      <c r="J24" s="113"/>
    </row>
    <row r="25" spans="1:10" ht="15" customHeight="1" x14ac:dyDescent="0.2">
      <c r="A25" s="511"/>
      <c r="C25" s="1"/>
    </row>
    <row r="26" spans="1:10" ht="15" x14ac:dyDescent="0.25">
      <c r="A26" s="511"/>
      <c r="C26" s="34" t="s">
        <v>80</v>
      </c>
      <c r="D26" s="4"/>
      <c r="E26" s="21" t="s">
        <v>241</v>
      </c>
      <c r="F26" s="4"/>
    </row>
    <row r="27" spans="1:10" ht="15" customHeight="1" x14ac:dyDescent="0.2">
      <c r="A27" s="511"/>
      <c r="C27" s="1"/>
    </row>
    <row r="28" spans="1:10" ht="15" x14ac:dyDescent="0.25">
      <c r="A28" s="511"/>
      <c r="C28" s="1"/>
      <c r="D28" s="4"/>
      <c r="E28" s="21" t="s">
        <v>208</v>
      </c>
      <c r="F28" s="4"/>
      <c r="G28" s="4"/>
      <c r="H28" s="57" t="s">
        <v>209</v>
      </c>
      <c r="I28" s="7"/>
      <c r="J28" s="57" t="s">
        <v>209</v>
      </c>
    </row>
    <row r="29" spans="1:10" s="98" customFormat="1" ht="15" x14ac:dyDescent="0.25">
      <c r="A29" s="511"/>
      <c r="D29" s="71"/>
      <c r="E29" s="67" t="s">
        <v>413</v>
      </c>
      <c r="F29" s="71"/>
      <c r="G29" s="71"/>
      <c r="H29" s="113">
        <v>0</v>
      </c>
      <c r="I29" s="71"/>
      <c r="J29" s="113">
        <v>0</v>
      </c>
    </row>
    <row r="30" spans="1:10" s="98" customFormat="1" ht="15" hidden="1" x14ac:dyDescent="0.25">
      <c r="A30" s="511"/>
      <c r="D30" s="71"/>
      <c r="E30" s="67"/>
      <c r="F30" s="71"/>
      <c r="G30" s="71"/>
      <c r="H30" s="113"/>
      <c r="I30" s="71"/>
      <c r="J30" s="113"/>
    </row>
    <row r="31" spans="1:10" s="98" customFormat="1" ht="15" hidden="1" x14ac:dyDescent="0.25">
      <c r="A31" s="511"/>
      <c r="D31" s="71"/>
      <c r="E31" s="67"/>
      <c r="F31" s="71"/>
      <c r="G31" s="71"/>
      <c r="H31" s="113"/>
      <c r="I31" s="71"/>
      <c r="J31" s="113"/>
    </row>
    <row r="32" spans="1:10" s="98" customFormat="1" ht="15" hidden="1" x14ac:dyDescent="0.25">
      <c r="A32" s="511"/>
      <c r="D32" s="71"/>
      <c r="E32" s="67"/>
      <c r="F32" s="71"/>
      <c r="G32" s="71"/>
      <c r="H32" s="113"/>
      <c r="I32" s="71"/>
      <c r="J32" s="113"/>
    </row>
    <row r="33" spans="1:10" s="98" customFormat="1" ht="15" hidden="1" x14ac:dyDescent="0.25">
      <c r="A33" s="511"/>
      <c r="D33" s="71"/>
      <c r="E33" s="67"/>
      <c r="F33" s="71"/>
      <c r="G33" s="71"/>
      <c r="H33" s="113"/>
      <c r="I33" s="71"/>
      <c r="J33" s="113"/>
    </row>
    <row r="34" spans="1:10" s="98" customFormat="1" ht="15" hidden="1" x14ac:dyDescent="0.25">
      <c r="A34" s="511"/>
      <c r="D34" s="71"/>
      <c r="E34" s="67"/>
      <c r="F34" s="71"/>
      <c r="G34" s="71"/>
      <c r="H34" s="113"/>
      <c r="I34" s="71"/>
      <c r="J34" s="113"/>
    </row>
    <row r="35" spans="1:10" s="98" customFormat="1" ht="15" hidden="1" x14ac:dyDescent="0.25">
      <c r="A35" s="511"/>
      <c r="D35" s="71"/>
      <c r="E35" s="67"/>
      <c r="F35" s="71"/>
      <c r="G35" s="71"/>
      <c r="H35" s="113"/>
      <c r="I35" s="71"/>
      <c r="J35" s="113"/>
    </row>
    <row r="36" spans="1:10" s="98" customFormat="1" ht="15" hidden="1" x14ac:dyDescent="0.25">
      <c r="A36" s="511"/>
      <c r="D36" s="71"/>
      <c r="E36" s="67"/>
      <c r="F36" s="71"/>
      <c r="G36" s="71"/>
      <c r="H36" s="113"/>
      <c r="I36" s="71"/>
      <c r="J36" s="113"/>
    </row>
    <row r="37" spans="1:10" s="98" customFormat="1" ht="15" hidden="1" x14ac:dyDescent="0.25">
      <c r="A37" s="511"/>
      <c r="D37" s="71"/>
      <c r="E37" s="67"/>
      <c r="F37" s="71"/>
      <c r="G37" s="71"/>
      <c r="H37" s="113"/>
      <c r="I37" s="71"/>
      <c r="J37" s="113"/>
    </row>
    <row r="38" spans="1:10" s="98" customFormat="1" ht="15" customHeight="1" x14ac:dyDescent="0.2">
      <c r="A38" s="511"/>
    </row>
    <row r="39" spans="1:10" ht="15" x14ac:dyDescent="0.25">
      <c r="A39" s="511"/>
      <c r="C39" s="34" t="s">
        <v>81</v>
      </c>
      <c r="D39" s="4"/>
      <c r="E39" s="21" t="s">
        <v>242</v>
      </c>
      <c r="F39" s="4"/>
      <c r="G39" s="4"/>
      <c r="H39" s="34"/>
      <c r="I39" s="4"/>
      <c r="J39" s="34"/>
    </row>
    <row r="40" spans="1:10" ht="15" x14ac:dyDescent="0.25">
      <c r="A40" s="511"/>
      <c r="C40" s="1"/>
      <c r="D40" s="4"/>
      <c r="F40" s="4"/>
      <c r="G40" s="4"/>
      <c r="H40" s="57" t="s">
        <v>70</v>
      </c>
      <c r="I40" s="4"/>
      <c r="J40" s="57" t="s">
        <v>70</v>
      </c>
    </row>
    <row r="41" spans="1:10" ht="15" x14ac:dyDescent="0.25">
      <c r="A41" s="511"/>
      <c r="C41" s="1"/>
      <c r="D41" s="4"/>
      <c r="E41" s="21" t="s">
        <v>243</v>
      </c>
      <c r="F41" s="4"/>
      <c r="G41" s="4"/>
      <c r="H41" s="57" t="s">
        <v>210</v>
      </c>
      <c r="I41" s="4"/>
      <c r="J41" s="57" t="s">
        <v>210</v>
      </c>
    </row>
    <row r="42" spans="1:10" s="98" customFormat="1" ht="15" x14ac:dyDescent="0.25">
      <c r="A42" s="511"/>
      <c r="D42" s="71"/>
      <c r="E42" s="67" t="s">
        <v>413</v>
      </c>
      <c r="F42" s="71"/>
      <c r="G42" s="71"/>
      <c r="H42" s="113">
        <v>0</v>
      </c>
      <c r="I42" s="71"/>
      <c r="J42" s="113">
        <v>0</v>
      </c>
    </row>
    <row r="43" spans="1:10" s="98" customFormat="1" ht="15" x14ac:dyDescent="0.25">
      <c r="A43" s="511"/>
      <c r="D43" s="71"/>
      <c r="E43" s="67"/>
      <c r="F43" s="71"/>
      <c r="G43" s="71"/>
      <c r="H43" s="113"/>
      <c r="I43" s="71"/>
      <c r="J43" s="113"/>
    </row>
    <row r="44" spans="1:10" s="98" customFormat="1" ht="15" hidden="1" x14ac:dyDescent="0.25">
      <c r="A44" s="511"/>
      <c r="D44" s="71"/>
      <c r="E44" s="67"/>
      <c r="F44" s="71"/>
      <c r="G44" s="71"/>
      <c r="H44" s="113"/>
      <c r="I44" s="71"/>
      <c r="J44" s="113"/>
    </row>
    <row r="45" spans="1:10" s="98" customFormat="1" ht="15" hidden="1" x14ac:dyDescent="0.25">
      <c r="A45" s="511"/>
      <c r="D45" s="71"/>
      <c r="E45" s="67"/>
      <c r="F45" s="71"/>
      <c r="G45" s="71"/>
      <c r="H45" s="113"/>
      <c r="I45" s="71"/>
      <c r="J45" s="113"/>
    </row>
    <row r="46" spans="1:10" s="98" customFormat="1" ht="15" hidden="1" x14ac:dyDescent="0.25">
      <c r="A46" s="511"/>
      <c r="D46" s="71"/>
      <c r="E46" s="67"/>
      <c r="F46" s="71"/>
      <c r="G46" s="71"/>
      <c r="H46" s="113"/>
      <c r="I46" s="71"/>
      <c r="J46" s="113"/>
    </row>
    <row r="47" spans="1:10" s="98" customFormat="1" ht="15" hidden="1" x14ac:dyDescent="0.25">
      <c r="A47" s="511"/>
      <c r="D47" s="71"/>
      <c r="E47" s="67"/>
      <c r="F47" s="71"/>
      <c r="G47" s="71"/>
      <c r="H47" s="113"/>
      <c r="I47" s="71"/>
      <c r="J47" s="113"/>
    </row>
    <row r="48" spans="1:10" s="98" customFormat="1" ht="15" hidden="1" x14ac:dyDescent="0.25">
      <c r="A48" s="511"/>
      <c r="D48" s="71"/>
      <c r="E48" s="67"/>
      <c r="F48" s="71"/>
      <c r="G48" s="71"/>
      <c r="H48" s="113"/>
      <c r="I48" s="71"/>
      <c r="J48" s="113"/>
    </row>
    <row r="49" spans="1:10" s="98" customFormat="1" ht="15" hidden="1" x14ac:dyDescent="0.25">
      <c r="A49" s="511"/>
      <c r="D49" s="71"/>
      <c r="E49" s="67"/>
      <c r="F49" s="71"/>
      <c r="G49" s="71"/>
      <c r="H49" s="113"/>
      <c r="I49" s="71"/>
      <c r="J49" s="113"/>
    </row>
    <row r="50" spans="1:10" s="98" customFormat="1" ht="15" hidden="1" x14ac:dyDescent="0.25">
      <c r="A50" s="511"/>
      <c r="D50" s="71"/>
      <c r="E50" s="67"/>
      <c r="F50" s="71"/>
      <c r="G50" s="71"/>
      <c r="H50" s="113"/>
      <c r="I50" s="71"/>
      <c r="J50" s="113"/>
    </row>
    <row r="51" spans="1:10" s="98" customFormat="1" ht="15" hidden="1" x14ac:dyDescent="0.25">
      <c r="A51" s="511"/>
      <c r="D51" s="71"/>
      <c r="E51" s="67"/>
      <c r="F51" s="71"/>
      <c r="G51" s="71"/>
      <c r="H51" s="113"/>
      <c r="I51" s="71"/>
      <c r="J51" s="113"/>
    </row>
    <row r="52" spans="1:10" ht="15" x14ac:dyDescent="0.25">
      <c r="A52" s="511"/>
      <c r="C52" s="1"/>
      <c r="F52" s="8"/>
      <c r="G52" s="8"/>
      <c r="H52" s="8"/>
      <c r="I52" s="8"/>
      <c r="J52" s="45"/>
    </row>
    <row r="53" spans="1:10" ht="15" x14ac:dyDescent="0.25">
      <c r="A53" s="511"/>
      <c r="E53" s="56" t="s">
        <v>64</v>
      </c>
      <c r="F53" s="8"/>
      <c r="G53" s="8"/>
      <c r="H53" s="34" t="s">
        <v>1</v>
      </c>
      <c r="I53" s="4"/>
      <c r="J53" s="34" t="s">
        <v>2</v>
      </c>
    </row>
    <row r="54" spans="1:10" ht="15" x14ac:dyDescent="0.25">
      <c r="A54" s="511"/>
      <c r="H54" s="50" t="s">
        <v>4</v>
      </c>
      <c r="I54" s="4"/>
      <c r="J54" s="50" t="s">
        <v>4</v>
      </c>
    </row>
    <row r="55" spans="1:10" x14ac:dyDescent="0.2">
      <c r="A55" s="511"/>
    </row>
    <row r="56" spans="1:10" ht="15" x14ac:dyDescent="0.25">
      <c r="A56" s="511"/>
      <c r="C56" s="34" t="s">
        <v>82</v>
      </c>
      <c r="D56" s="4"/>
      <c r="E56" s="21" t="s">
        <v>244</v>
      </c>
      <c r="F56" s="4"/>
    </row>
    <row r="57" spans="1:10" ht="15" x14ac:dyDescent="0.25">
      <c r="A57" s="511"/>
      <c r="C57" s="1"/>
      <c r="F57" s="4"/>
    </row>
    <row r="58" spans="1:10" ht="15" x14ac:dyDescent="0.25">
      <c r="A58" s="511"/>
      <c r="C58" s="1"/>
      <c r="D58" s="4"/>
      <c r="E58" s="21" t="s">
        <v>208</v>
      </c>
      <c r="F58" s="4"/>
      <c r="G58" s="4"/>
      <c r="H58" s="57" t="s">
        <v>209</v>
      </c>
      <c r="I58" s="7"/>
      <c r="J58" s="57" t="s">
        <v>209</v>
      </c>
    </row>
    <row r="59" spans="1:10" s="98" customFormat="1" ht="15" x14ac:dyDescent="0.25">
      <c r="A59" s="511"/>
      <c r="D59" s="71"/>
      <c r="E59" s="67" t="s">
        <v>134</v>
      </c>
      <c r="F59" s="71"/>
      <c r="G59" s="71"/>
      <c r="H59" s="207">
        <v>0</v>
      </c>
      <c r="I59" s="71"/>
      <c r="J59" s="207">
        <v>0</v>
      </c>
    </row>
    <row r="60" spans="1:10" s="98" customFormat="1" ht="15" x14ac:dyDescent="0.25">
      <c r="A60" s="511"/>
      <c r="D60" s="388"/>
      <c r="E60" s="389"/>
      <c r="F60" s="71"/>
      <c r="G60" s="71"/>
      <c r="H60" s="113"/>
      <c r="I60" s="71"/>
      <c r="J60" s="113"/>
    </row>
    <row r="61" spans="1:10" s="98" customFormat="1" ht="15" hidden="1" x14ac:dyDescent="0.25">
      <c r="A61" s="511"/>
      <c r="D61" s="71"/>
      <c r="E61" s="67"/>
      <c r="F61" s="71"/>
      <c r="G61" s="71"/>
      <c r="H61" s="113"/>
      <c r="I61" s="71"/>
      <c r="J61" s="113"/>
    </row>
    <row r="62" spans="1:10" s="98" customFormat="1" ht="15" hidden="1" customHeight="1" x14ac:dyDescent="0.25">
      <c r="A62" s="511"/>
      <c r="F62" s="71"/>
      <c r="G62" s="71"/>
      <c r="H62" s="113"/>
      <c r="I62" s="71"/>
      <c r="J62" s="113"/>
    </row>
    <row r="63" spans="1:10" s="98" customFormat="1" ht="15" hidden="1" customHeight="1" x14ac:dyDescent="0.25">
      <c r="A63" s="511"/>
      <c r="F63" s="71"/>
      <c r="G63" s="71"/>
      <c r="H63" s="113"/>
      <c r="I63" s="71"/>
      <c r="J63" s="113"/>
    </row>
    <row r="64" spans="1:10" s="98" customFormat="1" ht="15" hidden="1" customHeight="1" x14ac:dyDescent="0.25">
      <c r="A64" s="511"/>
      <c r="F64" s="71"/>
      <c r="G64" s="71"/>
      <c r="H64" s="113"/>
      <c r="I64" s="71"/>
      <c r="J64" s="113"/>
    </row>
    <row r="65" spans="1:10" s="98" customFormat="1" ht="15" hidden="1" customHeight="1" x14ac:dyDescent="0.25">
      <c r="A65" s="511"/>
      <c r="D65" s="71"/>
      <c r="E65" s="67"/>
      <c r="F65" s="71"/>
      <c r="G65" s="71"/>
      <c r="H65" s="113"/>
      <c r="I65" s="71"/>
      <c r="J65" s="113"/>
    </row>
    <row r="66" spans="1:10" s="98" customFormat="1" ht="15" hidden="1" customHeight="1" x14ac:dyDescent="0.25">
      <c r="A66" s="511"/>
      <c r="D66" s="71"/>
      <c r="E66" s="67"/>
      <c r="F66" s="71"/>
      <c r="G66" s="71"/>
      <c r="H66" s="113"/>
      <c r="I66" s="71"/>
      <c r="J66" s="113"/>
    </row>
    <row r="67" spans="1:10" s="98" customFormat="1" ht="15" hidden="1" customHeight="1" x14ac:dyDescent="0.25">
      <c r="A67" s="511"/>
      <c r="D67" s="71"/>
      <c r="E67" s="67"/>
      <c r="F67" s="71"/>
      <c r="G67" s="71"/>
      <c r="H67" s="113"/>
      <c r="I67" s="71"/>
      <c r="J67" s="113"/>
    </row>
    <row r="68" spans="1:10" ht="12.75" hidden="1" customHeight="1" x14ac:dyDescent="0.2">
      <c r="A68" s="511"/>
      <c r="C68" s="1"/>
    </row>
    <row r="69" spans="1:10" ht="15" hidden="1" x14ac:dyDescent="0.25">
      <c r="A69" s="511"/>
      <c r="C69" s="34" t="s">
        <v>83</v>
      </c>
      <c r="D69" s="4"/>
      <c r="E69" s="21" t="s">
        <v>245</v>
      </c>
      <c r="F69" s="4"/>
    </row>
    <row r="70" spans="1:10" ht="15" customHeight="1" x14ac:dyDescent="0.2">
      <c r="A70" s="511"/>
      <c r="C70" s="1"/>
    </row>
    <row r="71" spans="1:10" ht="15" x14ac:dyDescent="0.25">
      <c r="A71" s="511"/>
      <c r="C71" s="1"/>
      <c r="D71" s="4"/>
      <c r="E71" s="21" t="s">
        <v>208</v>
      </c>
      <c r="F71" s="4"/>
      <c r="G71" s="4"/>
      <c r="H71" s="57" t="s">
        <v>209</v>
      </c>
      <c r="I71" s="4"/>
      <c r="J71" s="57" t="s">
        <v>209</v>
      </c>
    </row>
    <row r="72" spans="1:10" s="98" customFormat="1" ht="15" x14ac:dyDescent="0.25">
      <c r="A72" s="511"/>
      <c r="D72" s="71"/>
      <c r="E72" s="67" t="s">
        <v>413</v>
      </c>
      <c r="F72" s="71"/>
      <c r="G72" s="71"/>
      <c r="H72" s="113">
        <v>0</v>
      </c>
      <c r="I72" s="71"/>
      <c r="J72" s="113">
        <v>0</v>
      </c>
    </row>
    <row r="73" spans="1:10" s="98" customFormat="1" ht="15" hidden="1" x14ac:dyDescent="0.25">
      <c r="A73" s="511"/>
      <c r="D73" s="71"/>
      <c r="E73" s="67"/>
      <c r="F73" s="71"/>
      <c r="G73" s="71"/>
      <c r="H73" s="113"/>
      <c r="I73" s="71"/>
      <c r="J73" s="113"/>
    </row>
    <row r="74" spans="1:10" s="98" customFormat="1" ht="15" hidden="1" x14ac:dyDescent="0.25">
      <c r="A74" s="511"/>
      <c r="D74" s="71"/>
      <c r="E74" s="67"/>
      <c r="F74" s="71"/>
      <c r="G74" s="71"/>
      <c r="H74" s="113"/>
      <c r="I74" s="71"/>
      <c r="J74" s="113"/>
    </row>
    <row r="75" spans="1:10" s="98" customFormat="1" ht="15" hidden="1" x14ac:dyDescent="0.25">
      <c r="A75" s="511"/>
      <c r="D75" s="71"/>
      <c r="E75" s="67"/>
      <c r="F75" s="71"/>
      <c r="G75" s="71"/>
      <c r="H75" s="113"/>
      <c r="I75" s="71"/>
      <c r="J75" s="113"/>
    </row>
    <row r="76" spans="1:10" s="98" customFormat="1" ht="15" hidden="1" x14ac:dyDescent="0.25">
      <c r="A76" s="511"/>
      <c r="D76" s="71"/>
      <c r="E76" s="67"/>
      <c r="F76" s="71"/>
      <c r="G76" s="71"/>
      <c r="H76" s="113"/>
      <c r="I76" s="71"/>
      <c r="J76" s="113"/>
    </row>
    <row r="77" spans="1:10" s="98" customFormat="1" ht="15" hidden="1" x14ac:dyDescent="0.25">
      <c r="A77" s="511"/>
      <c r="D77" s="71"/>
      <c r="E77" s="67"/>
      <c r="F77" s="71"/>
      <c r="G77" s="71"/>
      <c r="H77" s="113"/>
      <c r="I77" s="71"/>
      <c r="J77" s="113"/>
    </row>
    <row r="78" spans="1:10" s="98" customFormat="1" ht="15" hidden="1" x14ac:dyDescent="0.25">
      <c r="A78" s="511"/>
      <c r="D78" s="71"/>
      <c r="E78" s="67"/>
      <c r="F78" s="71"/>
      <c r="G78" s="71"/>
      <c r="H78" s="113"/>
      <c r="I78" s="71"/>
      <c r="J78" s="113"/>
    </row>
    <row r="79" spans="1:10" s="98" customFormat="1" ht="15" hidden="1" x14ac:dyDescent="0.25">
      <c r="A79" s="511"/>
      <c r="D79" s="71"/>
      <c r="E79" s="67"/>
      <c r="F79" s="71"/>
      <c r="G79" s="71"/>
      <c r="H79" s="113"/>
      <c r="I79" s="71"/>
      <c r="J79" s="113"/>
    </row>
    <row r="80" spans="1:10" s="98" customFormat="1" ht="15" hidden="1" x14ac:dyDescent="0.25">
      <c r="A80" s="511"/>
      <c r="D80" s="71"/>
      <c r="E80" s="67"/>
      <c r="F80" s="71"/>
      <c r="G80" s="71"/>
      <c r="H80" s="113"/>
      <c r="I80" s="71"/>
      <c r="J80" s="113"/>
    </row>
    <row r="81" spans="1:10" s="98" customFormat="1" ht="15" hidden="1" x14ac:dyDescent="0.25">
      <c r="A81" s="511"/>
      <c r="D81" s="71"/>
      <c r="E81" s="67"/>
      <c r="F81" s="71"/>
      <c r="G81" s="71"/>
      <c r="H81" s="113"/>
      <c r="I81" s="71"/>
      <c r="J81" s="113"/>
    </row>
    <row r="82" spans="1:10" ht="15" hidden="1" x14ac:dyDescent="0.25">
      <c r="A82" s="511"/>
      <c r="C82" s="1"/>
      <c r="D82" s="4"/>
      <c r="E82" s="79"/>
      <c r="F82" s="4"/>
      <c r="G82" s="4"/>
      <c r="H82" s="80"/>
      <c r="I82" s="4"/>
      <c r="J82" s="80"/>
    </row>
    <row r="83" spans="1:10" ht="15" x14ac:dyDescent="0.25">
      <c r="A83" s="511"/>
      <c r="C83" s="34" t="s">
        <v>122</v>
      </c>
      <c r="D83" s="4"/>
      <c r="E83" s="21" t="s">
        <v>211</v>
      </c>
      <c r="F83" s="4"/>
    </row>
    <row r="84" spans="1:10" x14ac:dyDescent="0.2">
      <c r="A84" s="511"/>
      <c r="C84" s="1"/>
    </row>
    <row r="85" spans="1:10" ht="15" x14ac:dyDescent="0.25">
      <c r="A85" s="511"/>
      <c r="C85" s="1"/>
      <c r="D85" s="4"/>
      <c r="E85" s="21" t="s">
        <v>208</v>
      </c>
      <c r="F85" s="4"/>
      <c r="G85" s="4"/>
      <c r="H85" s="57" t="s">
        <v>209</v>
      </c>
      <c r="I85" s="4"/>
      <c r="J85" s="57" t="s">
        <v>209</v>
      </c>
    </row>
    <row r="86" spans="1:10" s="98" customFormat="1" ht="15" x14ac:dyDescent="0.25">
      <c r="A86" s="511"/>
      <c r="D86" s="71"/>
      <c r="E86" s="67" t="s">
        <v>413</v>
      </c>
      <c r="F86" s="71"/>
      <c r="G86" s="71"/>
      <c r="H86" s="113">
        <v>0</v>
      </c>
      <c r="I86" s="71"/>
      <c r="J86" s="113">
        <v>0</v>
      </c>
    </row>
    <row r="87" spans="1:10" s="98" customFormat="1" ht="15" hidden="1" x14ac:dyDescent="0.25">
      <c r="A87" s="511"/>
      <c r="D87" s="71"/>
      <c r="E87" s="67"/>
      <c r="F87" s="71"/>
      <c r="G87" s="71"/>
      <c r="H87" s="113"/>
      <c r="I87" s="71"/>
      <c r="J87" s="113"/>
    </row>
    <row r="88" spans="1:10" s="98" customFormat="1" ht="15" hidden="1" x14ac:dyDescent="0.25">
      <c r="A88" s="511"/>
      <c r="D88" s="71"/>
      <c r="E88" s="67"/>
      <c r="F88" s="71"/>
      <c r="G88" s="71"/>
      <c r="H88" s="113"/>
      <c r="I88" s="71"/>
      <c r="J88" s="113"/>
    </row>
    <row r="89" spans="1:10" s="98" customFormat="1" ht="15" hidden="1" x14ac:dyDescent="0.25">
      <c r="A89" s="511"/>
      <c r="D89" s="71"/>
      <c r="E89" s="67"/>
      <c r="F89" s="71"/>
      <c r="G89" s="71"/>
      <c r="H89" s="113"/>
      <c r="I89" s="71"/>
      <c r="J89" s="113"/>
    </row>
    <row r="90" spans="1:10" s="98" customFormat="1" ht="15" hidden="1" x14ac:dyDescent="0.25">
      <c r="A90" s="511"/>
      <c r="D90" s="71"/>
      <c r="E90" s="67"/>
      <c r="F90" s="71"/>
      <c r="G90" s="71"/>
      <c r="H90" s="113"/>
      <c r="I90" s="71"/>
      <c r="J90" s="113"/>
    </row>
    <row r="91" spans="1:10" s="98" customFormat="1" ht="15" hidden="1" x14ac:dyDescent="0.25">
      <c r="A91" s="511"/>
      <c r="D91" s="71"/>
      <c r="E91" s="67"/>
      <c r="F91" s="71"/>
      <c r="G91" s="71"/>
      <c r="H91" s="113"/>
      <c r="I91" s="71"/>
      <c r="J91" s="113"/>
    </row>
    <row r="92" spans="1:10" s="98" customFormat="1" ht="15" hidden="1" x14ac:dyDescent="0.25">
      <c r="A92" s="511"/>
      <c r="D92" s="71"/>
      <c r="E92" s="67"/>
      <c r="F92" s="71"/>
      <c r="G92" s="71"/>
      <c r="H92" s="113"/>
      <c r="I92" s="71"/>
      <c r="J92" s="113"/>
    </row>
    <row r="93" spans="1:10" s="98" customFormat="1" ht="15" hidden="1" x14ac:dyDescent="0.25">
      <c r="A93" s="511"/>
      <c r="D93" s="71"/>
      <c r="E93" s="67"/>
      <c r="F93" s="71"/>
      <c r="G93" s="71"/>
      <c r="H93" s="113"/>
      <c r="I93" s="71"/>
      <c r="J93" s="113"/>
    </row>
    <row r="94" spans="1:10" s="98" customFormat="1" ht="15" hidden="1" x14ac:dyDescent="0.25">
      <c r="A94" s="511"/>
      <c r="D94" s="71"/>
      <c r="E94" s="67"/>
      <c r="F94" s="71"/>
      <c r="G94" s="71"/>
      <c r="H94" s="113"/>
      <c r="I94" s="71"/>
      <c r="J94" s="113"/>
    </row>
    <row r="95" spans="1:10" s="98" customFormat="1" ht="15" hidden="1" x14ac:dyDescent="0.25">
      <c r="A95" s="511"/>
      <c r="D95" s="71"/>
      <c r="E95" s="67"/>
      <c r="F95" s="71"/>
      <c r="G95" s="71"/>
      <c r="H95" s="113"/>
      <c r="I95" s="71"/>
      <c r="J95" s="113"/>
    </row>
    <row r="96" spans="1:10" x14ac:dyDescent="0.2">
      <c r="A96" s="511"/>
    </row>
    <row r="97" spans="1:10" ht="15" x14ac:dyDescent="0.25">
      <c r="A97" s="511"/>
      <c r="E97" s="56" t="s">
        <v>177</v>
      </c>
      <c r="H97" s="34" t="s">
        <v>1</v>
      </c>
      <c r="I97" s="4"/>
      <c r="J97" s="34" t="s">
        <v>2</v>
      </c>
    </row>
    <row r="98" spans="1:10" ht="15" x14ac:dyDescent="0.25">
      <c r="A98" s="511"/>
      <c r="E98" s="86"/>
      <c r="H98" s="50" t="s">
        <v>4</v>
      </c>
      <c r="I98" s="4"/>
      <c r="J98" s="50" t="s">
        <v>4</v>
      </c>
    </row>
    <row r="99" spans="1:10" ht="15" x14ac:dyDescent="0.25">
      <c r="A99" s="511"/>
      <c r="C99" s="1"/>
      <c r="E99" s="7"/>
    </row>
    <row r="100" spans="1:10" ht="15" x14ac:dyDescent="0.25">
      <c r="A100" s="511"/>
      <c r="C100" s="34" t="s">
        <v>123</v>
      </c>
      <c r="E100" s="21" t="s">
        <v>255</v>
      </c>
      <c r="F100" s="4"/>
      <c r="G100" s="4"/>
      <c r="H100" s="57" t="s">
        <v>209</v>
      </c>
      <c r="I100" s="4"/>
      <c r="J100" s="57" t="s">
        <v>209</v>
      </c>
    </row>
    <row r="101" spans="1:10" s="98" customFormat="1" ht="15" x14ac:dyDescent="0.25">
      <c r="A101" s="511"/>
      <c r="C101" s="125"/>
      <c r="E101" s="67" t="s">
        <v>413</v>
      </c>
      <c r="F101" s="71"/>
      <c r="G101" s="71"/>
      <c r="H101" s="113">
        <v>0</v>
      </c>
      <c r="I101" s="71"/>
      <c r="J101" s="113">
        <v>0</v>
      </c>
    </row>
    <row r="102" spans="1:10" s="98" customFormat="1" ht="15" hidden="1" x14ac:dyDescent="0.25">
      <c r="A102" s="511"/>
      <c r="C102" s="125"/>
      <c r="E102" s="67"/>
      <c r="F102" s="71"/>
      <c r="G102" s="71"/>
      <c r="H102" s="113"/>
      <c r="I102" s="71"/>
      <c r="J102" s="113"/>
    </row>
    <row r="103" spans="1:10" s="98" customFormat="1" ht="15" hidden="1" x14ac:dyDescent="0.25">
      <c r="A103" s="511"/>
      <c r="C103" s="125"/>
      <c r="E103" s="67"/>
      <c r="F103" s="71"/>
      <c r="G103" s="71"/>
      <c r="H103" s="113"/>
      <c r="I103" s="71"/>
      <c r="J103" s="113"/>
    </row>
    <row r="104" spans="1:10" s="98" customFormat="1" ht="15" hidden="1" x14ac:dyDescent="0.25">
      <c r="A104" s="511"/>
      <c r="C104" s="125"/>
      <c r="E104" s="67"/>
      <c r="F104" s="71"/>
      <c r="G104" s="71"/>
      <c r="H104" s="113"/>
      <c r="I104" s="71"/>
      <c r="J104" s="113"/>
    </row>
    <row r="105" spans="1:10" s="98" customFormat="1" ht="15" x14ac:dyDescent="0.25">
      <c r="A105" s="511"/>
      <c r="C105" s="125"/>
      <c r="E105" s="67"/>
      <c r="F105" s="71"/>
      <c r="G105" s="71"/>
      <c r="H105" s="113"/>
      <c r="I105" s="71"/>
      <c r="J105" s="113"/>
    </row>
    <row r="106" spans="1:10" s="122" customFormat="1" ht="15" x14ac:dyDescent="0.25">
      <c r="A106" s="511"/>
      <c r="C106" s="129"/>
      <c r="E106" s="77" t="s">
        <v>246</v>
      </c>
      <c r="F106" s="117"/>
      <c r="G106" s="117"/>
      <c r="H106" s="113"/>
      <c r="I106" s="117"/>
      <c r="J106" s="113"/>
    </row>
    <row r="107" spans="1:10" s="98" customFormat="1" ht="15" x14ac:dyDescent="0.25">
      <c r="A107" s="511"/>
      <c r="C107" s="125"/>
      <c r="E107" s="67" t="s">
        <v>413</v>
      </c>
      <c r="F107" s="71"/>
      <c r="G107" s="71"/>
      <c r="H107" s="113">
        <v>0</v>
      </c>
      <c r="I107" s="71"/>
      <c r="J107" s="113">
        <v>0</v>
      </c>
    </row>
    <row r="108" spans="1:10" s="98" customFormat="1" ht="15" hidden="1" x14ac:dyDescent="0.25">
      <c r="A108" s="511"/>
      <c r="C108" s="125"/>
      <c r="E108" s="67"/>
      <c r="F108" s="71"/>
      <c r="G108" s="71"/>
      <c r="H108" s="113"/>
      <c r="I108" s="71"/>
      <c r="J108" s="113"/>
    </row>
    <row r="109" spans="1:10" s="98" customFormat="1" ht="15" hidden="1" x14ac:dyDescent="0.25">
      <c r="A109" s="511"/>
      <c r="C109" s="125"/>
      <c r="E109" s="67"/>
      <c r="F109" s="71"/>
      <c r="G109" s="71"/>
      <c r="H109" s="113"/>
      <c r="I109" s="71"/>
      <c r="J109" s="113"/>
    </row>
    <row r="110" spans="1:10" s="98" customFormat="1" ht="15" hidden="1" x14ac:dyDescent="0.25">
      <c r="A110" s="511"/>
      <c r="C110" s="125"/>
      <c r="E110" s="67"/>
      <c r="F110" s="71"/>
      <c r="G110" s="71"/>
      <c r="H110" s="113"/>
      <c r="I110" s="71"/>
      <c r="J110" s="113"/>
    </row>
    <row r="111" spans="1:10" s="98" customFormat="1" ht="15" x14ac:dyDescent="0.25">
      <c r="A111" s="511"/>
      <c r="C111" s="125"/>
      <c r="E111" s="67"/>
      <c r="F111" s="71"/>
      <c r="G111" s="71"/>
      <c r="H111" s="113"/>
      <c r="I111" s="71"/>
      <c r="J111" s="113"/>
    </row>
  </sheetData>
  <sheetProtection insertRows="0" deleteRows="0"/>
  <dataConsolidate/>
  <mergeCells count="6">
    <mergeCell ref="A14:A111"/>
    <mergeCell ref="E2:J3"/>
    <mergeCell ref="E4:J5"/>
    <mergeCell ref="E10:J11"/>
    <mergeCell ref="E7:J7"/>
    <mergeCell ref="E9:J9"/>
  </mergeCells>
  <dataValidations count="13">
    <dataValidation type="list" allowBlank="1" showInputMessage="1" showErrorMessage="1" promptTitle="Cash owing to the entity" prompt="Please select item from the drop down list provided.The list can be edited in the green &quot;lists&quot; tab." sqref="E38">
      <formula1>Resources2</formula1>
    </dataValidation>
    <dataValidation type="list" allowBlank="1" showInputMessage="1" showErrorMessage="1" promptTitle="Cash payable by the entity." prompt="Please select item from the drop down list provided.The list can be edited in the green &quot;lists&quot; tab." sqref="E68">
      <formula1>Commitment1</formula1>
    </dataValidation>
    <dataValidation type="whole" errorStyle="warning" allowBlank="1" showInputMessage="1" showErrorMessage="1" errorTitle="Attention" error="Enter whole dollars only._x000a_Did you mean to enter a negative number?_x000a_" promptTitle="Amount" prompt="Please enter whole dollars only." sqref="J68 H82 J82 H68">
      <formula1>0</formula1>
      <formula2>10000000</formula2>
    </dataValidation>
    <dataValidation type="list" allowBlank="1" showInputMessage="1" showErrorMessage="1" promptTitle="Commitments and guarantees" prompt="Please select item from the drop down list provided.The list can be edited in the green 'lists&quot; tab." sqref="E82">
      <formula1>Commitment2</formula1>
    </dataValidation>
    <dataValidation type="list" allowBlank="1" showInputMessage="1" showErrorMessage="1" promptTitle="Money owed to the entity" prompt="Please select item from the drop down list provided.The list can be edited in the green &quot;lists&quot; tab." sqref="E29:E37">
      <formula1>Resources3</formula1>
    </dataValidation>
    <dataValidation type="list" allowBlank="1" showInputMessage="1" showErrorMessage="1" promptTitle="Other Resources" prompt="Please select item from the drop down list provided.The list can be edited in the green &quot;lists&quot; tab." sqref="E42:E51">
      <formula1>Resources4</formula1>
    </dataValidation>
    <dataValidation type="list" allowBlank="1" showInputMessage="1" showErrorMessage="1" promptTitle="Money payable by the entity." prompt="Please select item from the drop down list provided.The list can be edited in the green &quot;lists&quot; tab." sqref="E65:E67 E59:E61">
      <formula1>Commitment1</formula1>
    </dataValidation>
    <dataValidation type="list" allowBlank="1" showInputMessage="1" showErrorMessage="1" promptTitle="Other Commitments" prompt="Please select item from the drop down list provided.The list can be edited in the green 'lists&quot; tab." sqref="E72:E81">
      <formula1>Commitment2</formula1>
    </dataValidation>
    <dataValidation type="list" allowBlank="1" showInputMessage="1" showErrorMessage="1" promptTitle="Money held on behalf of others" prompt="Please select item from the drop down list provided.The list can be edited in the green &quot;lists&quot; tab." sqref="E23:E24">
      <formula1>Resources2</formula1>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H22:H24 H29:H37 H42:H51 H72:H81 H101:H111 H86:H95 H59:H67">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J22:J24 J29:J37 J42:J51 J72:J81 J101:J111 J86:J95 J59:J67">
      <formula1>0</formula1>
      <formula2>10000000</formula2>
    </dataValidation>
    <dataValidation type="list" allowBlank="1" showInputMessage="1" showErrorMessage="1" promptTitle="Guarantees" prompt="Please select item from the drop down list provided.The list can be edited in the green 'lists&quot; tab." sqref="E86:E95">
      <formula1>Commitment3</formula1>
    </dataValidation>
    <dataValidation type="textLength" allowBlank="1" showInputMessage="1" showErrorMessage="1" errorTitle="Attention" error="Maximum of 8 characters only." promptTitle="Guidance" prompt="For assistance completing the template please refer to EG A6." sqref="C13">
      <formula1>1</formula1>
      <formula2>8</formula2>
    </dataValidation>
  </dataValidations>
  <printOptions horizontalCentered="1"/>
  <pageMargins left="0.23622047244094491" right="0.23622047244094491" top="0.74803149606299213" bottom="0.74803149606299213" header="0.31496062992125984" footer="0.31496062992125984"/>
  <pageSetup paperSize="9" scale="76" firstPageNumber="6" orientation="portrait" cellComments="asDisplayed" useFirstPageNumber="1" r:id="rId1"/>
  <headerFooter>
    <oddFooter>&amp;CPage &amp;P</oddFooter>
  </headerFooter>
  <rowBreaks count="1" manualBreakCount="1">
    <brk id="67" min="4" max="9"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9"/>
  <sheetViews>
    <sheetView showGridLines="0" zoomScaleNormal="100" workbookViewId="0">
      <selection activeCell="G31" sqref="G31"/>
    </sheetView>
  </sheetViews>
  <sheetFormatPr defaultRowHeight="15" x14ac:dyDescent="0.25"/>
  <cols>
    <col min="1" max="1" width="2.7109375" style="71" customWidth="1"/>
    <col min="2" max="2" width="2.7109375" style="4" customWidth="1"/>
    <col min="3" max="3" width="9.7109375" style="9" customWidth="1"/>
    <col min="4" max="4" width="2.7109375" style="4" customWidth="1"/>
    <col min="5" max="5" width="43.140625" style="4" customWidth="1"/>
    <col min="6" max="7" width="15.7109375" style="4" customWidth="1"/>
    <col min="8" max="8" width="3.7109375" style="4" customWidth="1"/>
    <col min="9" max="10" width="15.7109375" style="4" customWidth="1"/>
    <col min="11" max="11" width="14.140625" style="4" customWidth="1"/>
    <col min="12" max="16384" width="9.140625" style="4"/>
  </cols>
  <sheetData>
    <row r="2" spans="1:13" ht="15" customHeight="1" x14ac:dyDescent="0.25">
      <c r="E2" s="148"/>
      <c r="F2" s="148"/>
      <c r="G2" s="148"/>
      <c r="H2" s="148"/>
      <c r="I2" s="148"/>
      <c r="J2" s="148"/>
      <c r="K2" s="148"/>
    </row>
    <row r="3" spans="1:13" ht="21" customHeight="1" x14ac:dyDescent="0.25">
      <c r="E3" s="478" t="str">
        <f>Name</f>
        <v>Te Totara Primary School PTA</v>
      </c>
      <c r="F3" s="478"/>
      <c r="G3" s="478"/>
      <c r="H3" s="478"/>
      <c r="I3" s="478"/>
      <c r="J3" s="478"/>
      <c r="K3" s="478"/>
    </row>
    <row r="4" spans="1:13" ht="5.0999999999999996" customHeight="1" x14ac:dyDescent="0.25">
      <c r="E4" s="149"/>
      <c r="F4" s="149"/>
      <c r="G4" s="149"/>
      <c r="H4" s="149"/>
      <c r="I4" s="149"/>
      <c r="J4" s="149"/>
      <c r="K4" s="149"/>
    </row>
    <row r="5" spans="1:13" ht="18.75" customHeight="1" x14ac:dyDescent="0.25">
      <c r="E5" s="479" t="s">
        <v>114</v>
      </c>
      <c r="F5" s="479"/>
      <c r="G5" s="479"/>
      <c r="H5" s="479"/>
      <c r="I5" s="479"/>
      <c r="J5" s="479"/>
      <c r="K5" s="479"/>
    </row>
    <row r="6" spans="1:13" ht="5.0999999999999996" customHeight="1" x14ac:dyDescent="0.25">
      <c r="E6" s="149"/>
      <c r="F6" s="149"/>
      <c r="G6" s="149"/>
      <c r="H6" s="149"/>
      <c r="I6" s="149"/>
      <c r="J6" s="149"/>
      <c r="K6" s="149"/>
    </row>
    <row r="7" spans="1:13" ht="15.75" customHeight="1" x14ac:dyDescent="0.25">
      <c r="E7" s="480" t="s">
        <v>17</v>
      </c>
      <c r="F7" s="480"/>
      <c r="G7" s="480"/>
      <c r="H7" s="480"/>
      <c r="I7" s="480"/>
      <c r="J7" s="480"/>
      <c r="K7" s="480"/>
    </row>
    <row r="8" spans="1:13" ht="15.75" customHeight="1" x14ac:dyDescent="0.25">
      <c r="E8" s="481">
        <f>Date</f>
        <v>43465</v>
      </c>
      <c r="F8" s="481"/>
      <c r="G8" s="481"/>
      <c r="H8" s="481"/>
      <c r="I8" s="481"/>
      <c r="J8" s="481"/>
      <c r="K8" s="481"/>
    </row>
    <row r="9" spans="1:13" s="1" customFormat="1" ht="12.75" customHeight="1" x14ac:dyDescent="0.2">
      <c r="A9" s="98"/>
      <c r="C9" s="2"/>
      <c r="E9" s="150"/>
      <c r="F9" s="150"/>
      <c r="G9" s="150"/>
      <c r="H9" s="150"/>
      <c r="I9" s="150"/>
      <c r="J9" s="150"/>
      <c r="K9" s="150"/>
    </row>
    <row r="10" spans="1:13" s="1" customFormat="1" ht="12.75" x14ac:dyDescent="0.2">
      <c r="A10" s="98"/>
      <c r="C10" s="2"/>
      <c r="E10" s="5"/>
      <c r="F10" s="5"/>
      <c r="G10" s="5"/>
      <c r="H10" s="5"/>
      <c r="I10" s="5"/>
      <c r="J10" s="5"/>
      <c r="K10" s="5"/>
      <c r="L10" s="5"/>
      <c r="M10" s="5"/>
    </row>
    <row r="11" spans="1:13" s="1" customFormat="1" x14ac:dyDescent="0.25">
      <c r="A11" s="98"/>
      <c r="C11" s="34" t="s">
        <v>10</v>
      </c>
      <c r="E11" s="5"/>
      <c r="F11" s="5"/>
      <c r="G11" s="5"/>
      <c r="H11" s="5"/>
      <c r="I11" s="5"/>
      <c r="J11" s="5"/>
      <c r="K11" s="5"/>
      <c r="L11" s="5"/>
      <c r="M11" s="5"/>
    </row>
    <row r="12" spans="1:13" s="1" customFormat="1" ht="15" customHeight="1" x14ac:dyDescent="0.25">
      <c r="A12" s="511" t="s">
        <v>207</v>
      </c>
      <c r="C12" s="34" t="s">
        <v>101</v>
      </c>
      <c r="D12" s="5"/>
      <c r="E12" s="549" t="s">
        <v>183</v>
      </c>
      <c r="F12" s="549"/>
      <c r="G12" s="549"/>
      <c r="H12" s="549"/>
      <c r="I12" s="549"/>
      <c r="J12" s="549"/>
      <c r="K12" s="549"/>
    </row>
    <row r="13" spans="1:13" s="1" customFormat="1" x14ac:dyDescent="0.25">
      <c r="A13" s="511"/>
      <c r="C13" s="10"/>
    </row>
    <row r="14" spans="1:13" s="1" customFormat="1" ht="15" customHeight="1" x14ac:dyDescent="0.25">
      <c r="A14" s="511"/>
      <c r="C14" s="10"/>
      <c r="D14" s="5"/>
      <c r="E14" s="10"/>
      <c r="F14" s="10"/>
      <c r="G14" s="10"/>
      <c r="H14" s="10"/>
      <c r="I14" s="10"/>
      <c r="J14" s="10"/>
      <c r="K14" s="10"/>
    </row>
    <row r="15" spans="1:13" s="1" customFormat="1" x14ac:dyDescent="0.25">
      <c r="A15" s="511"/>
      <c r="C15" s="34" t="s">
        <v>88</v>
      </c>
      <c r="D15" s="5"/>
      <c r="E15" s="142" t="s">
        <v>212</v>
      </c>
      <c r="F15" s="143"/>
      <c r="G15" s="143"/>
      <c r="H15" s="143"/>
      <c r="I15" s="143"/>
      <c r="J15" s="143"/>
      <c r="K15" s="144"/>
    </row>
    <row r="16" spans="1:13" s="98" customFormat="1" ht="15" customHeight="1" x14ac:dyDescent="0.25">
      <c r="A16" s="511"/>
      <c r="C16" s="69"/>
      <c r="D16" s="105"/>
      <c r="E16" s="537" t="str">
        <f>CONCATENATE(Name,Lists!$B$129)</f>
        <v>Te Totara Primary School PTA is permitted by law to apply PBE SFR-C (NFP) Public Benefit Entity Simple Format Reporting - Cash (Not-For-Profit) and has elected to do so. All transactions are reported in the Statement of Receipts and Payments and related Notes to the Performance Report on a cash basis.</v>
      </c>
      <c r="F16" s="538"/>
      <c r="G16" s="538"/>
      <c r="H16" s="538"/>
      <c r="I16" s="538"/>
      <c r="J16" s="538"/>
      <c r="K16" s="539"/>
    </row>
    <row r="17" spans="1:11" s="98" customFormat="1" x14ac:dyDescent="0.25">
      <c r="A17" s="511"/>
      <c r="C17" s="69"/>
      <c r="D17" s="105"/>
      <c r="E17" s="537"/>
      <c r="F17" s="538"/>
      <c r="G17" s="538"/>
      <c r="H17" s="538"/>
      <c r="I17" s="538"/>
      <c r="J17" s="538"/>
      <c r="K17" s="539"/>
    </row>
    <row r="18" spans="1:11" s="98" customFormat="1" x14ac:dyDescent="0.25">
      <c r="A18" s="511"/>
      <c r="C18" s="69"/>
      <c r="D18" s="105"/>
      <c r="E18" s="540"/>
      <c r="F18" s="541"/>
      <c r="G18" s="541"/>
      <c r="H18" s="541"/>
      <c r="I18" s="541"/>
      <c r="J18" s="541"/>
      <c r="K18" s="542"/>
    </row>
    <row r="19" spans="1:11" s="1" customFormat="1" x14ac:dyDescent="0.25">
      <c r="A19" s="511"/>
      <c r="C19" s="10"/>
      <c r="D19" s="5"/>
      <c r="E19" s="10"/>
      <c r="F19" s="10"/>
      <c r="G19" s="10"/>
      <c r="H19" s="10"/>
      <c r="I19" s="10"/>
      <c r="J19" s="10"/>
      <c r="K19" s="10"/>
    </row>
    <row r="20" spans="1:11" s="98" customFormat="1" x14ac:dyDescent="0.25">
      <c r="A20" s="511"/>
      <c r="C20" s="69"/>
      <c r="D20" s="105"/>
      <c r="E20" s="69"/>
      <c r="F20" s="69"/>
      <c r="G20" s="69"/>
      <c r="H20" s="69"/>
      <c r="I20" s="69"/>
      <c r="J20" s="69"/>
      <c r="K20" s="69"/>
    </row>
    <row r="21" spans="1:11" s="98" customFormat="1" x14ac:dyDescent="0.25">
      <c r="A21" s="511"/>
      <c r="C21" s="72" t="s">
        <v>89</v>
      </c>
      <c r="D21" s="105"/>
      <c r="E21" s="145" t="s">
        <v>213</v>
      </c>
      <c r="F21" s="146"/>
      <c r="G21" s="146"/>
      <c r="H21" s="146"/>
      <c r="I21" s="146"/>
      <c r="J21" s="146"/>
      <c r="K21" s="147"/>
    </row>
    <row r="22" spans="1:11" s="98" customFormat="1" ht="15" customHeight="1" x14ac:dyDescent="0.25">
      <c r="A22" s="511"/>
      <c r="C22" s="69"/>
      <c r="D22" s="105"/>
      <c r="E22" s="543" t="str">
        <f>CONCATENATE(Name,Lists!$B$131)</f>
        <v>Te Totara Primary School PTA is not registered for GST. Therefore amounts recorded in the Performance Report are inclusive of GST (if any).</v>
      </c>
      <c r="F22" s="544"/>
      <c r="G22" s="544"/>
      <c r="H22" s="544"/>
      <c r="I22" s="544"/>
      <c r="J22" s="544"/>
      <c r="K22" s="545"/>
    </row>
    <row r="23" spans="1:11" s="98" customFormat="1" x14ac:dyDescent="0.25">
      <c r="A23" s="511"/>
      <c r="C23" s="69"/>
      <c r="D23" s="105"/>
      <c r="E23" s="543"/>
      <c r="F23" s="544"/>
      <c r="G23" s="544"/>
      <c r="H23" s="544"/>
      <c r="I23" s="544"/>
      <c r="J23" s="544"/>
      <c r="K23" s="545"/>
    </row>
    <row r="24" spans="1:11" s="98" customFormat="1" x14ac:dyDescent="0.25">
      <c r="A24" s="511"/>
      <c r="C24" s="69"/>
      <c r="D24" s="105"/>
      <c r="E24" s="546"/>
      <c r="F24" s="547"/>
      <c r="G24" s="547"/>
      <c r="H24" s="547"/>
      <c r="I24" s="547"/>
      <c r="J24" s="547"/>
      <c r="K24" s="548"/>
    </row>
    <row r="62" spans="4:5" x14ac:dyDescent="0.25">
      <c r="D62" s="386"/>
      <c r="E62" s="386"/>
    </row>
    <row r="63" spans="4:5" x14ac:dyDescent="0.25">
      <c r="D63" s="386"/>
      <c r="E63" s="386"/>
    </row>
    <row r="64" spans="4:5" x14ac:dyDescent="0.25">
      <c r="D64" s="386"/>
      <c r="E64" s="386"/>
    </row>
    <row r="66" hidden="1" x14ac:dyDescent="0.25"/>
    <row r="67" hidden="1" x14ac:dyDescent="0.25"/>
    <row r="68" hidden="1" x14ac:dyDescent="0.25"/>
    <row r="69" hidden="1" x14ac:dyDescent="0.25"/>
  </sheetData>
  <sheetProtection insertRows="0" deleteRows="0"/>
  <mergeCells count="8">
    <mergeCell ref="A12:A24"/>
    <mergeCell ref="E16:K18"/>
    <mergeCell ref="E22:K24"/>
    <mergeCell ref="E3:K3"/>
    <mergeCell ref="E5:K5"/>
    <mergeCell ref="E7:K7"/>
    <mergeCell ref="E8:K8"/>
    <mergeCell ref="E12:K12"/>
  </mergeCells>
  <dataValidations disablePrompts="1" count="3">
    <dataValidation type="textLength" allowBlank="1" showInputMessage="1" showErrorMessage="1" errorTitle="Attention" error="Maximum of 8 characters only." promptTitle="Guidance" prompt="For assistance completing the template please refer to the attached guidance notes." sqref="C12">
      <formula1>1</formula1>
      <formula2>10</formula2>
    </dataValidation>
    <dataValidation type="textLength" allowBlank="1" showInputMessage="1" showErrorMessage="1" errorTitle="Attention" error="Maximum of 8 characters only." promptTitle="Guidance" prompt="For assistance completing the template please refer to EG A6." sqref="C11">
      <formula1>1</formula1>
      <formula2>8</formula2>
    </dataValidation>
    <dataValidation allowBlank="1" showInputMessage="1" showErrorMessage="1" promptTitle="Guidance" prompt="For assistance completing the template please refer to EG A6." sqref="C15 C21"/>
  </dataValidations>
  <printOptions horizontalCentered="1"/>
  <pageMargins left="0.23622047244094491" right="0.23622047244094491" top="0.74803149606299213" bottom="0.74803149606299213" header="0.31496062992125984" footer="0.31496062992125984"/>
  <pageSetup paperSize="9" scale="67" firstPageNumber="8" fitToWidth="0" fitToHeight="0" orientation="portrait" cellComments="asDisplayed" useFirstPageNumber="1" r:id="rId1"/>
  <headerFoot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99"/>
  <sheetViews>
    <sheetView showGridLines="0" showWhiteSpace="0" zoomScale="70" zoomScaleNormal="100" zoomScalePageLayoutView="70" workbookViewId="0">
      <selection activeCell="AB63" sqref="AB63"/>
    </sheetView>
  </sheetViews>
  <sheetFormatPr defaultRowHeight="15" x14ac:dyDescent="0.25"/>
  <cols>
    <col min="1" max="1" width="2.7109375" style="71" customWidth="1"/>
    <col min="2" max="2" width="2.7109375" style="4" customWidth="1"/>
    <col min="3" max="3" width="10.28515625" style="9" customWidth="1"/>
    <col min="4" max="4" width="2.7109375" style="4" customWidth="1"/>
    <col min="5" max="5" width="36.42578125" style="4" customWidth="1"/>
    <col min="6" max="6" width="47.140625" style="4" customWidth="1"/>
    <col min="7" max="7" width="15.7109375" style="4" customWidth="1"/>
    <col min="8" max="8" width="2.7109375" style="4" customWidth="1"/>
    <col min="9" max="9" width="15.7109375" style="4" customWidth="1"/>
    <col min="10" max="10" width="0.85546875" style="4" customWidth="1"/>
    <col min="11" max="24" width="9.140625" style="4" hidden="1" customWidth="1"/>
    <col min="25" max="16384" width="9.140625" style="4"/>
  </cols>
  <sheetData>
    <row r="2" spans="1:9" ht="15" customHeight="1" x14ac:dyDescent="0.25">
      <c r="E2" s="148"/>
      <c r="F2" s="148"/>
      <c r="G2" s="148"/>
      <c r="H2" s="148"/>
      <c r="I2" s="148"/>
    </row>
    <row r="3" spans="1:9" ht="21" customHeight="1" x14ac:dyDescent="0.25">
      <c r="E3" s="478" t="str">
        <f>Name</f>
        <v>Te Totara Primary School PTA</v>
      </c>
      <c r="F3" s="478"/>
      <c r="G3" s="478"/>
      <c r="H3" s="478"/>
      <c r="I3" s="478"/>
    </row>
    <row r="4" spans="1:9" ht="5.0999999999999996" customHeight="1" x14ac:dyDescent="0.25">
      <c r="E4" s="479"/>
      <c r="F4" s="479"/>
      <c r="G4" s="479"/>
      <c r="H4" s="479"/>
      <c r="I4" s="479"/>
    </row>
    <row r="5" spans="1:9" ht="15.75" customHeight="1" x14ac:dyDescent="0.25">
      <c r="E5" s="479" t="s">
        <v>114</v>
      </c>
      <c r="F5" s="479"/>
      <c r="G5" s="479"/>
      <c r="H5" s="479"/>
      <c r="I5" s="479"/>
    </row>
    <row r="6" spans="1:9" ht="5.0999999999999996" customHeight="1" x14ac:dyDescent="0.25">
      <c r="E6" s="479"/>
      <c r="F6" s="479"/>
      <c r="G6" s="479"/>
      <c r="H6" s="479"/>
      <c r="I6" s="479"/>
    </row>
    <row r="7" spans="1:9" ht="15" customHeight="1" x14ac:dyDescent="0.25">
      <c r="E7" s="480" t="s">
        <v>17</v>
      </c>
      <c r="F7" s="480"/>
      <c r="G7" s="480"/>
      <c r="H7" s="480"/>
      <c r="I7" s="480"/>
    </row>
    <row r="8" spans="1:9" ht="15" customHeight="1" x14ac:dyDescent="0.25">
      <c r="E8" s="481">
        <f>Date</f>
        <v>43465</v>
      </c>
      <c r="F8" s="481"/>
      <c r="G8" s="481"/>
      <c r="H8" s="481"/>
      <c r="I8" s="481"/>
    </row>
    <row r="9" spans="1:9" s="1" customFormat="1" ht="12.75" customHeight="1" x14ac:dyDescent="0.2">
      <c r="A9" s="98"/>
      <c r="C9" s="2"/>
      <c r="E9" s="150"/>
      <c r="F9" s="150"/>
      <c r="G9" s="150"/>
      <c r="H9" s="150"/>
      <c r="I9" s="150"/>
    </row>
    <row r="10" spans="1:9" s="1" customFormat="1" ht="12.75" x14ac:dyDescent="0.2">
      <c r="A10" s="98"/>
      <c r="C10" s="2"/>
      <c r="E10" s="5"/>
      <c r="F10" s="5"/>
      <c r="G10" s="5"/>
      <c r="H10" s="5"/>
      <c r="I10" s="6"/>
    </row>
    <row r="11" spans="1:9" s="1" customFormat="1" ht="12.75" x14ac:dyDescent="0.2">
      <c r="A11" s="98"/>
      <c r="C11" s="2"/>
      <c r="E11" s="5"/>
      <c r="F11" s="5"/>
      <c r="G11" s="5"/>
      <c r="H11" s="5"/>
      <c r="I11" s="6"/>
    </row>
    <row r="12" spans="1:9" s="1" customFormat="1" x14ac:dyDescent="0.25">
      <c r="A12" s="511" t="s">
        <v>247</v>
      </c>
      <c r="C12" s="34" t="s">
        <v>10</v>
      </c>
      <c r="D12" s="8"/>
      <c r="E12" s="549" t="s">
        <v>180</v>
      </c>
      <c r="F12" s="549"/>
      <c r="G12" s="549"/>
      <c r="H12" s="549"/>
      <c r="I12" s="549"/>
    </row>
    <row r="13" spans="1:9" x14ac:dyDescent="0.25">
      <c r="A13" s="511"/>
      <c r="C13" s="34" t="s">
        <v>101</v>
      </c>
    </row>
    <row r="14" spans="1:9" s="1" customFormat="1" x14ac:dyDescent="0.25">
      <c r="A14" s="511"/>
      <c r="C14" s="9"/>
      <c r="D14" s="4"/>
      <c r="E14" s="4"/>
      <c r="F14" s="4"/>
      <c r="G14" s="34" t="s">
        <v>1</v>
      </c>
      <c r="H14" s="9"/>
      <c r="I14" s="34" t="s">
        <v>2</v>
      </c>
    </row>
    <row r="15" spans="1:9" s="1" customFormat="1" ht="15" customHeight="1" x14ac:dyDescent="0.25">
      <c r="A15" s="511"/>
      <c r="B15" s="63"/>
      <c r="C15" s="9"/>
      <c r="D15" s="4"/>
      <c r="E15" s="21" t="s">
        <v>35</v>
      </c>
      <c r="F15" s="21" t="s">
        <v>7</v>
      </c>
      <c r="G15" s="36" t="s">
        <v>4</v>
      </c>
      <c r="H15" s="9"/>
      <c r="I15" s="34" t="s">
        <v>4</v>
      </c>
    </row>
    <row r="16" spans="1:9" s="98" customFormat="1" x14ac:dyDescent="0.25">
      <c r="A16" s="511"/>
      <c r="B16" s="114"/>
      <c r="C16" s="72" t="s">
        <v>34</v>
      </c>
      <c r="D16" s="71"/>
      <c r="E16" s="550" t="s">
        <v>145</v>
      </c>
      <c r="F16" s="67" t="s">
        <v>403</v>
      </c>
      <c r="G16" s="113">
        <f>Summary!B23</f>
        <v>254</v>
      </c>
      <c r="H16" s="71"/>
      <c r="I16" s="113">
        <v>21406.400000000001</v>
      </c>
    </row>
    <row r="17" spans="1:9" s="98" customFormat="1" x14ac:dyDescent="0.25">
      <c r="A17" s="511"/>
      <c r="B17" s="114"/>
      <c r="C17" s="126"/>
      <c r="D17" s="71"/>
      <c r="E17" s="551"/>
      <c r="F17" s="67" t="s">
        <v>362</v>
      </c>
      <c r="G17" s="113">
        <f>Summary!B9+Summary!B10+Summary!B11</f>
        <v>12060.800000000001</v>
      </c>
      <c r="H17" s="71"/>
      <c r="I17" s="113">
        <v>9604.7999999999993</v>
      </c>
    </row>
    <row r="18" spans="1:9" s="98" customFormat="1" x14ac:dyDescent="0.25">
      <c r="A18" s="511"/>
      <c r="B18" s="114"/>
      <c r="C18" s="126"/>
      <c r="D18" s="71"/>
      <c r="E18" s="551"/>
      <c r="F18" s="67" t="s">
        <v>2342</v>
      </c>
      <c r="G18" s="113">
        <f>Summary!B21</f>
        <v>8573</v>
      </c>
      <c r="H18" s="71"/>
      <c r="I18" s="113">
        <v>0</v>
      </c>
    </row>
    <row r="19" spans="1:9" s="98" customFormat="1" x14ac:dyDescent="0.25">
      <c r="A19" s="511"/>
      <c r="B19" s="114"/>
      <c r="C19" s="126"/>
      <c r="D19" s="71"/>
      <c r="E19" s="551"/>
      <c r="F19" s="67" t="s">
        <v>2135</v>
      </c>
      <c r="G19" s="113">
        <f>Summary!B18</f>
        <v>940.9</v>
      </c>
      <c r="H19" s="71"/>
      <c r="I19" s="113">
        <v>3419.3</v>
      </c>
    </row>
    <row r="20" spans="1:9" s="98" customFormat="1" x14ac:dyDescent="0.25">
      <c r="A20" s="511"/>
      <c r="B20" s="114"/>
      <c r="C20" s="126"/>
      <c r="D20" s="71"/>
      <c r="E20" s="551"/>
      <c r="F20" s="67" t="s">
        <v>405</v>
      </c>
      <c r="G20" s="113">
        <f>Summary!B22</f>
        <v>3371</v>
      </c>
      <c r="H20" s="71"/>
      <c r="I20" s="113">
        <v>2947</v>
      </c>
    </row>
    <row r="21" spans="1:9" s="98" customFormat="1" x14ac:dyDescent="0.25">
      <c r="A21" s="511"/>
      <c r="B21" s="195"/>
      <c r="C21" s="126"/>
      <c r="D21" s="71"/>
      <c r="E21" s="551"/>
      <c r="F21" s="67" t="s">
        <v>2204</v>
      </c>
      <c r="G21" s="113">
        <f>Summary!B12+Summary!B14+Summary!B15+Summary!B16+Summary!B17</f>
        <v>29906.300000000003</v>
      </c>
      <c r="H21" s="71"/>
      <c r="I21" s="113">
        <v>23674.770000000004</v>
      </c>
    </row>
    <row r="22" spans="1:9" s="98" customFormat="1" x14ac:dyDescent="0.25">
      <c r="A22" s="511"/>
      <c r="B22" s="114"/>
      <c r="C22" s="126"/>
      <c r="D22" s="71"/>
      <c r="E22" s="551"/>
      <c r="F22" s="67" t="s">
        <v>406</v>
      </c>
      <c r="G22" s="113">
        <f>Summary!B8</f>
        <v>199</v>
      </c>
      <c r="H22" s="71"/>
      <c r="I22" s="113">
        <v>169</v>
      </c>
    </row>
    <row r="23" spans="1:9" s="98" customFormat="1" x14ac:dyDescent="0.25">
      <c r="A23" s="511"/>
      <c r="B23" s="114"/>
      <c r="C23" s="126"/>
      <c r="D23" s="71"/>
      <c r="E23" s="551"/>
      <c r="F23" s="67" t="s">
        <v>2408</v>
      </c>
      <c r="G23" s="113">
        <f>Summary!B20</f>
        <v>1171</v>
      </c>
      <c r="H23" s="71"/>
      <c r="I23" s="113">
        <v>0</v>
      </c>
    </row>
    <row r="24" spans="1:9" s="98" customFormat="1" x14ac:dyDescent="0.25">
      <c r="A24" s="511"/>
      <c r="B24" s="114"/>
      <c r="C24" s="126"/>
      <c r="D24" s="71"/>
      <c r="E24" s="552"/>
      <c r="F24" s="67" t="s">
        <v>2151</v>
      </c>
      <c r="G24" s="113">
        <v>0</v>
      </c>
      <c r="H24" s="71"/>
      <c r="I24" s="113">
        <v>3510</v>
      </c>
    </row>
    <row r="25" spans="1:9" s="1" customFormat="1" x14ac:dyDescent="0.25">
      <c r="A25" s="511"/>
      <c r="B25" s="63"/>
      <c r="C25" s="9"/>
      <c r="D25" s="4"/>
      <c r="E25" s="8"/>
      <c r="F25" s="44" t="s">
        <v>6</v>
      </c>
      <c r="G25" s="40">
        <f>SUM(G16:G24)</f>
        <v>56476.000000000007</v>
      </c>
      <c r="H25" s="4"/>
      <c r="I25" s="40">
        <f>SUM(I16:I24)</f>
        <v>64731.270000000004</v>
      </c>
    </row>
    <row r="26" spans="1:9" s="1" customFormat="1" x14ac:dyDescent="0.25">
      <c r="A26" s="511"/>
      <c r="B26" s="63"/>
      <c r="C26" s="9"/>
      <c r="D26" s="4"/>
      <c r="E26" s="8"/>
      <c r="F26" s="4"/>
      <c r="G26" s="4"/>
      <c r="H26" s="4"/>
      <c r="I26" s="4"/>
    </row>
    <row r="27" spans="1:9" s="1" customFormat="1" x14ac:dyDescent="0.25">
      <c r="A27" s="511"/>
      <c r="B27" s="63"/>
      <c r="C27" s="9"/>
      <c r="D27" s="4"/>
      <c r="E27" s="4"/>
      <c r="F27" s="4"/>
      <c r="G27" s="34" t="s">
        <v>1</v>
      </c>
      <c r="H27" s="9"/>
      <c r="I27" s="34" t="s">
        <v>2</v>
      </c>
    </row>
    <row r="28" spans="1:9" s="1" customFormat="1" x14ac:dyDescent="0.25">
      <c r="A28" s="511"/>
      <c r="B28" s="63"/>
      <c r="C28" s="9"/>
      <c r="D28" s="4"/>
      <c r="E28" s="21" t="s">
        <v>35</v>
      </c>
      <c r="F28" s="21" t="s">
        <v>7</v>
      </c>
      <c r="G28" s="34" t="s">
        <v>4</v>
      </c>
      <c r="H28" s="9"/>
      <c r="I28" s="34" t="s">
        <v>4</v>
      </c>
    </row>
    <row r="29" spans="1:9" s="98" customFormat="1" x14ac:dyDescent="0.25">
      <c r="A29" s="511"/>
      <c r="B29" s="114"/>
      <c r="C29" s="72" t="s">
        <v>34</v>
      </c>
      <c r="D29" s="71"/>
      <c r="E29" s="550" t="s">
        <v>400</v>
      </c>
      <c r="F29" s="67" t="s">
        <v>9</v>
      </c>
      <c r="G29" s="113">
        <f>Summary!B13</f>
        <v>200</v>
      </c>
      <c r="H29" s="71"/>
      <c r="I29" s="207">
        <v>1665</v>
      </c>
    </row>
    <row r="30" spans="1:9" s="98" customFormat="1" hidden="1" x14ac:dyDescent="0.25">
      <c r="A30" s="511"/>
      <c r="B30" s="114"/>
      <c r="C30" s="126"/>
      <c r="D30" s="71"/>
      <c r="E30" s="551"/>
      <c r="F30" s="67"/>
      <c r="G30" s="113"/>
      <c r="H30" s="71"/>
      <c r="I30" s="113"/>
    </row>
    <row r="31" spans="1:9" s="98" customFormat="1" hidden="1" x14ac:dyDescent="0.25">
      <c r="A31" s="511"/>
      <c r="B31" s="114"/>
      <c r="C31" s="126"/>
      <c r="D31" s="71"/>
      <c r="E31" s="551"/>
      <c r="F31" s="67"/>
      <c r="G31" s="113"/>
      <c r="H31" s="71"/>
      <c r="I31" s="113"/>
    </row>
    <row r="32" spans="1:9" s="98" customFormat="1" hidden="1" x14ac:dyDescent="0.25">
      <c r="A32" s="511"/>
      <c r="B32" s="114"/>
      <c r="C32" s="126"/>
      <c r="D32" s="71"/>
      <c r="E32" s="551"/>
      <c r="F32" s="67"/>
      <c r="G32" s="113"/>
      <c r="H32" s="71"/>
      <c r="I32" s="113"/>
    </row>
    <row r="33" spans="1:9" s="98" customFormat="1" hidden="1" x14ac:dyDescent="0.25">
      <c r="A33" s="511"/>
      <c r="B33" s="114"/>
      <c r="C33" s="126"/>
      <c r="D33" s="71"/>
      <c r="E33" s="551"/>
      <c r="F33" s="67"/>
      <c r="G33" s="113"/>
      <c r="H33" s="71"/>
      <c r="I33" s="113"/>
    </row>
    <row r="34" spans="1:9" s="98" customFormat="1" hidden="1" x14ac:dyDescent="0.25">
      <c r="A34" s="511"/>
      <c r="B34" s="114"/>
      <c r="C34" s="126"/>
      <c r="D34" s="71"/>
      <c r="E34" s="551"/>
      <c r="F34" s="67"/>
      <c r="G34" s="113"/>
      <c r="H34" s="71"/>
      <c r="I34" s="113"/>
    </row>
    <row r="35" spans="1:9" s="98" customFormat="1" hidden="1" x14ac:dyDescent="0.25">
      <c r="A35" s="511"/>
      <c r="B35" s="114"/>
      <c r="C35" s="126"/>
      <c r="D35" s="71"/>
      <c r="E35" s="551"/>
      <c r="F35" s="67"/>
      <c r="G35" s="113"/>
      <c r="H35" s="71"/>
      <c r="I35" s="113"/>
    </row>
    <row r="36" spans="1:9" s="98" customFormat="1" x14ac:dyDescent="0.25">
      <c r="A36" s="511"/>
      <c r="B36" s="114"/>
      <c r="C36" s="126"/>
      <c r="D36" s="71"/>
      <c r="E36" s="552"/>
      <c r="F36" s="67"/>
      <c r="G36" s="113"/>
      <c r="H36" s="71"/>
      <c r="I36" s="113"/>
    </row>
    <row r="37" spans="1:9" s="1" customFormat="1" x14ac:dyDescent="0.25">
      <c r="A37" s="511"/>
      <c r="B37" s="63"/>
      <c r="C37" s="9"/>
      <c r="D37" s="4"/>
      <c r="E37" s="8"/>
      <c r="F37" s="44" t="s">
        <v>6</v>
      </c>
      <c r="G37" s="40">
        <f>SUM(G29:G36)</f>
        <v>200</v>
      </c>
      <c r="H37" s="4"/>
      <c r="I37" s="40">
        <f>SUM(I29:I36)</f>
        <v>1665</v>
      </c>
    </row>
    <row r="38" spans="1:9" s="1" customFormat="1" x14ac:dyDescent="0.25">
      <c r="A38" s="511"/>
      <c r="B38" s="63"/>
      <c r="C38" s="9"/>
      <c r="D38" s="4"/>
      <c r="E38" s="4"/>
      <c r="F38" s="4"/>
      <c r="G38" s="4"/>
      <c r="H38" s="4"/>
      <c r="I38" s="4"/>
    </row>
    <row r="39" spans="1:9" s="1" customFormat="1" x14ac:dyDescent="0.25">
      <c r="A39" s="511"/>
      <c r="B39" s="63"/>
      <c r="C39" s="9"/>
      <c r="D39" s="4"/>
      <c r="E39" s="4"/>
      <c r="F39" s="4"/>
      <c r="G39" s="34" t="s">
        <v>1</v>
      </c>
      <c r="H39" s="9"/>
      <c r="I39" s="34" t="s">
        <v>2</v>
      </c>
    </row>
    <row r="40" spans="1:9" s="1" customFormat="1" x14ac:dyDescent="0.25">
      <c r="A40" s="511"/>
      <c r="B40" s="63"/>
      <c r="C40" s="9"/>
      <c r="D40" s="4"/>
      <c r="E40" s="21" t="s">
        <v>35</v>
      </c>
      <c r="F40" s="21" t="s">
        <v>7</v>
      </c>
      <c r="G40" s="34" t="s">
        <v>4</v>
      </c>
      <c r="H40" s="9"/>
      <c r="I40" s="34" t="s">
        <v>4</v>
      </c>
    </row>
    <row r="41" spans="1:9" s="71" customFormat="1" x14ac:dyDescent="0.25">
      <c r="A41" s="511"/>
      <c r="B41" s="114"/>
      <c r="C41" s="72" t="s">
        <v>22</v>
      </c>
      <c r="E41" s="550" t="s">
        <v>117</v>
      </c>
      <c r="F41" s="67" t="s">
        <v>413</v>
      </c>
      <c r="G41" s="113"/>
      <c r="I41" s="113"/>
    </row>
    <row r="42" spans="1:9" s="71" customFormat="1" hidden="1" x14ac:dyDescent="0.25">
      <c r="A42" s="511"/>
      <c r="B42" s="114"/>
      <c r="C42" s="69"/>
      <c r="E42" s="551"/>
      <c r="F42" s="67"/>
      <c r="G42" s="113"/>
      <c r="I42" s="113"/>
    </row>
    <row r="43" spans="1:9" s="71" customFormat="1" hidden="1" x14ac:dyDescent="0.25">
      <c r="A43" s="511"/>
      <c r="B43" s="114"/>
      <c r="C43" s="69"/>
      <c r="E43" s="551"/>
      <c r="F43" s="67"/>
      <c r="G43" s="113"/>
      <c r="I43" s="113"/>
    </row>
    <row r="44" spans="1:9" s="71" customFormat="1" hidden="1" x14ac:dyDescent="0.25">
      <c r="A44" s="511"/>
      <c r="B44" s="114"/>
      <c r="C44" s="69"/>
      <c r="E44" s="551"/>
      <c r="F44" s="67"/>
      <c r="G44" s="113"/>
      <c r="I44" s="113"/>
    </row>
    <row r="45" spans="1:9" s="71" customFormat="1" hidden="1" x14ac:dyDescent="0.25">
      <c r="A45" s="511"/>
      <c r="B45" s="114"/>
      <c r="C45" s="69"/>
      <c r="E45" s="551"/>
      <c r="F45" s="67"/>
      <c r="G45" s="113"/>
      <c r="I45" s="113"/>
    </row>
    <row r="46" spans="1:9" s="71" customFormat="1" hidden="1" x14ac:dyDescent="0.25">
      <c r="A46" s="511"/>
      <c r="B46" s="114"/>
      <c r="C46" s="126"/>
      <c r="E46" s="551"/>
      <c r="F46" s="67"/>
      <c r="G46" s="113"/>
      <c r="I46" s="113"/>
    </row>
    <row r="47" spans="1:9" s="71" customFormat="1" hidden="1" x14ac:dyDescent="0.25">
      <c r="A47" s="511"/>
      <c r="B47" s="114"/>
      <c r="C47" s="126"/>
      <c r="E47" s="551"/>
      <c r="F47" s="67"/>
      <c r="G47" s="113"/>
      <c r="I47" s="113"/>
    </row>
    <row r="48" spans="1:9" s="71" customFormat="1" x14ac:dyDescent="0.25">
      <c r="A48" s="511"/>
      <c r="B48" s="114"/>
      <c r="C48" s="126"/>
      <c r="E48" s="552"/>
      <c r="F48" s="67"/>
      <c r="G48" s="113"/>
      <c r="I48" s="113"/>
    </row>
    <row r="49" spans="1:9" x14ac:dyDescent="0.25">
      <c r="A49" s="511"/>
      <c r="B49" s="63"/>
      <c r="E49" s="8"/>
      <c r="F49" s="44" t="s">
        <v>6</v>
      </c>
      <c r="G49" s="40">
        <f>SUM(G41:G48)</f>
        <v>0</v>
      </c>
      <c r="I49" s="40">
        <f>SUM(I41:I48)</f>
        <v>0</v>
      </c>
    </row>
    <row r="50" spans="1:9" x14ac:dyDescent="0.25">
      <c r="A50" s="511"/>
      <c r="B50" s="63"/>
    </row>
    <row r="51" spans="1:9" x14ac:dyDescent="0.25">
      <c r="A51" s="511"/>
      <c r="B51" s="63"/>
      <c r="G51" s="34" t="s">
        <v>1</v>
      </c>
      <c r="H51" s="9"/>
      <c r="I51" s="34" t="s">
        <v>2</v>
      </c>
    </row>
    <row r="52" spans="1:9" x14ac:dyDescent="0.25">
      <c r="A52" s="511"/>
      <c r="B52" s="63"/>
      <c r="E52" s="21" t="s">
        <v>35</v>
      </c>
      <c r="F52" s="21" t="s">
        <v>7</v>
      </c>
      <c r="G52" s="34" t="s">
        <v>4</v>
      </c>
      <c r="H52" s="9"/>
      <c r="I52" s="34" t="s">
        <v>4</v>
      </c>
    </row>
    <row r="53" spans="1:9" s="71" customFormat="1" x14ac:dyDescent="0.25">
      <c r="A53" s="511"/>
      <c r="B53" s="114"/>
      <c r="C53" s="72" t="s">
        <v>23</v>
      </c>
      <c r="E53" s="550" t="s">
        <v>147</v>
      </c>
      <c r="F53" s="67" t="s">
        <v>402</v>
      </c>
      <c r="G53" s="113">
        <v>0</v>
      </c>
      <c r="I53" s="113">
        <v>0</v>
      </c>
    </row>
    <row r="54" spans="1:9" s="71" customFormat="1" hidden="1" x14ac:dyDescent="0.25">
      <c r="A54" s="511"/>
      <c r="B54" s="114"/>
      <c r="C54" s="126"/>
      <c r="E54" s="551"/>
      <c r="F54" s="67"/>
      <c r="G54" s="113"/>
      <c r="I54" s="113"/>
    </row>
    <row r="55" spans="1:9" s="71" customFormat="1" hidden="1" x14ac:dyDescent="0.25">
      <c r="A55" s="511"/>
      <c r="B55" s="114"/>
      <c r="C55" s="126"/>
      <c r="E55" s="551"/>
      <c r="F55" s="67"/>
      <c r="G55" s="113"/>
      <c r="I55" s="113"/>
    </row>
    <row r="56" spans="1:9" s="71" customFormat="1" hidden="1" x14ac:dyDescent="0.25">
      <c r="A56" s="511"/>
      <c r="B56" s="114"/>
      <c r="C56" s="126"/>
      <c r="E56" s="551"/>
      <c r="F56" s="67"/>
      <c r="G56" s="113"/>
      <c r="I56" s="113"/>
    </row>
    <row r="57" spans="1:9" s="71" customFormat="1" hidden="1" x14ac:dyDescent="0.25">
      <c r="A57" s="511"/>
      <c r="B57" s="114"/>
      <c r="C57" s="126"/>
      <c r="E57" s="551"/>
      <c r="F57" s="67"/>
      <c r="G57" s="113"/>
      <c r="I57" s="113"/>
    </row>
    <row r="58" spans="1:9" s="71" customFormat="1" hidden="1" x14ac:dyDescent="0.25">
      <c r="A58" s="511"/>
      <c r="B58" s="114"/>
      <c r="C58" s="126"/>
      <c r="E58" s="551"/>
      <c r="F58" s="67"/>
      <c r="G58" s="113"/>
      <c r="I58" s="113"/>
    </row>
    <row r="59" spans="1:9" s="71" customFormat="1" hidden="1" x14ac:dyDescent="0.25">
      <c r="A59" s="511"/>
      <c r="B59" s="114"/>
      <c r="C59" s="126"/>
      <c r="E59" s="551"/>
      <c r="F59" s="67"/>
      <c r="G59" s="113"/>
      <c r="I59" s="113"/>
    </row>
    <row r="60" spans="1:9" s="71" customFormat="1" x14ac:dyDescent="0.25">
      <c r="A60" s="511"/>
      <c r="B60" s="114"/>
      <c r="C60" s="126"/>
      <c r="E60" s="552"/>
      <c r="F60" s="67"/>
      <c r="G60" s="113"/>
      <c r="I60" s="113"/>
    </row>
    <row r="61" spans="1:9" s="71" customFormat="1" x14ac:dyDescent="0.25">
      <c r="A61" s="511"/>
      <c r="B61" s="195"/>
      <c r="C61" s="126"/>
      <c r="D61" s="386"/>
      <c r="F61" s="67"/>
      <c r="G61" s="113"/>
      <c r="I61" s="113"/>
    </row>
    <row r="62" spans="1:9" x14ac:dyDescent="0.25">
      <c r="A62" s="511"/>
      <c r="B62" s="63"/>
      <c r="E62" s="8"/>
      <c r="F62" s="44" t="s">
        <v>6</v>
      </c>
      <c r="G62" s="40">
        <f>SUM(G53:G60)</f>
        <v>0</v>
      </c>
      <c r="I62" s="40">
        <f>SUM(I53:I60)</f>
        <v>0</v>
      </c>
    </row>
    <row r="63" spans="1:9" x14ac:dyDescent="0.25">
      <c r="A63" s="511"/>
    </row>
    <row r="64" spans="1:9" x14ac:dyDescent="0.25">
      <c r="A64" s="511"/>
      <c r="B64" s="63"/>
      <c r="G64" s="34" t="s">
        <v>1</v>
      </c>
      <c r="H64" s="9"/>
      <c r="I64" s="34" t="s">
        <v>2</v>
      </c>
    </row>
    <row r="65" spans="1:9" x14ac:dyDescent="0.25">
      <c r="A65" s="511"/>
      <c r="B65" s="63"/>
      <c r="E65" s="387" t="s">
        <v>35</v>
      </c>
      <c r="F65" s="21" t="s">
        <v>7</v>
      </c>
      <c r="G65" s="34"/>
      <c r="H65" s="9"/>
      <c r="I65" s="34" t="s">
        <v>4</v>
      </c>
    </row>
    <row r="66" spans="1:9" s="71" customFormat="1" ht="15" customHeight="1" x14ac:dyDescent="0.25">
      <c r="A66" s="511"/>
      <c r="B66" s="114"/>
      <c r="C66" s="72" t="s">
        <v>24</v>
      </c>
      <c r="E66" s="196" t="s">
        <v>148</v>
      </c>
      <c r="F66" s="67" t="s">
        <v>401</v>
      </c>
      <c r="G66" s="113">
        <f>Summary!B19</f>
        <v>1625</v>
      </c>
      <c r="I66" s="207">
        <v>1756.47</v>
      </c>
    </row>
    <row r="67" spans="1:9" s="71" customFormat="1" hidden="1" x14ac:dyDescent="0.25">
      <c r="A67" s="511"/>
      <c r="B67" s="114"/>
      <c r="C67" s="69"/>
      <c r="E67" s="197"/>
      <c r="F67" s="67"/>
      <c r="G67" s="113"/>
      <c r="I67" s="113"/>
    </row>
    <row r="68" spans="1:9" s="71" customFormat="1" ht="15" hidden="1" customHeight="1" x14ac:dyDescent="0.25">
      <c r="A68" s="511"/>
      <c r="B68" s="114"/>
      <c r="C68" s="69"/>
      <c r="E68" s="197"/>
      <c r="F68" s="67"/>
      <c r="G68" s="113"/>
      <c r="I68" s="113"/>
    </row>
    <row r="69" spans="1:9" s="71" customFormat="1" ht="15" hidden="1" customHeight="1" x14ac:dyDescent="0.25">
      <c r="A69" s="511"/>
      <c r="B69" s="114"/>
      <c r="C69" s="69"/>
      <c r="E69" s="197"/>
      <c r="F69" s="67"/>
      <c r="G69" s="113"/>
      <c r="I69" s="113"/>
    </row>
    <row r="70" spans="1:9" s="71" customFormat="1" ht="15" hidden="1" customHeight="1" x14ac:dyDescent="0.25">
      <c r="A70" s="511"/>
      <c r="B70" s="114"/>
      <c r="C70" s="126"/>
      <c r="E70" s="197"/>
      <c r="F70" s="67"/>
      <c r="G70" s="113"/>
      <c r="I70" s="113"/>
    </row>
    <row r="71" spans="1:9" s="71" customFormat="1" ht="15" hidden="1" customHeight="1" x14ac:dyDescent="0.25">
      <c r="A71" s="511"/>
      <c r="B71" s="114"/>
      <c r="C71" s="126"/>
      <c r="E71" s="197"/>
      <c r="F71" s="67"/>
      <c r="G71" s="113"/>
      <c r="I71" s="113"/>
    </row>
    <row r="72" spans="1:9" s="71" customFormat="1" ht="15" hidden="1" customHeight="1" x14ac:dyDescent="0.25">
      <c r="A72" s="511"/>
      <c r="B72" s="114"/>
      <c r="C72" s="126"/>
      <c r="E72" s="197"/>
      <c r="F72" s="67"/>
      <c r="G72" s="113"/>
      <c r="I72" s="113"/>
    </row>
    <row r="73" spans="1:9" s="71" customFormat="1" x14ac:dyDescent="0.25">
      <c r="A73" s="511"/>
      <c r="B73" s="114"/>
      <c r="C73" s="126"/>
      <c r="E73" s="198"/>
      <c r="F73" s="67"/>
      <c r="G73" s="113"/>
      <c r="I73" s="113"/>
    </row>
    <row r="74" spans="1:9" x14ac:dyDescent="0.25">
      <c r="A74" s="511"/>
      <c r="B74" s="63"/>
      <c r="E74" s="8"/>
      <c r="F74" s="44" t="s">
        <v>6</v>
      </c>
      <c r="G74" s="40">
        <f>SUM(G66:G73)</f>
        <v>1625</v>
      </c>
      <c r="I74" s="40">
        <f>SUM(I66:I73)</f>
        <v>1756.47</v>
      </c>
    </row>
    <row r="75" spans="1:9" x14ac:dyDescent="0.25">
      <c r="A75" s="511"/>
      <c r="B75" s="63"/>
    </row>
    <row r="76" spans="1:9" x14ac:dyDescent="0.25">
      <c r="A76" s="511"/>
      <c r="B76" s="63"/>
      <c r="G76" s="34" t="s">
        <v>1</v>
      </c>
      <c r="H76" s="9"/>
      <c r="I76" s="34" t="s">
        <v>2</v>
      </c>
    </row>
    <row r="77" spans="1:9" x14ac:dyDescent="0.25">
      <c r="A77" s="511"/>
      <c r="B77" s="63"/>
      <c r="E77" s="21" t="s">
        <v>35</v>
      </c>
      <c r="F77" s="21" t="s">
        <v>7</v>
      </c>
      <c r="G77" s="34" t="s">
        <v>4</v>
      </c>
      <c r="H77" s="9"/>
      <c r="I77" s="34" t="s">
        <v>4</v>
      </c>
    </row>
    <row r="78" spans="1:9" s="71" customFormat="1" x14ac:dyDescent="0.25">
      <c r="A78" s="511"/>
      <c r="B78" s="114"/>
      <c r="C78" s="72" t="s">
        <v>25</v>
      </c>
      <c r="E78" s="550" t="s">
        <v>222</v>
      </c>
      <c r="F78" s="68" t="s">
        <v>413</v>
      </c>
      <c r="G78" s="113">
        <v>0</v>
      </c>
      <c r="I78" s="113">
        <v>0</v>
      </c>
    </row>
    <row r="79" spans="1:9" s="71" customFormat="1" hidden="1" x14ac:dyDescent="0.25">
      <c r="A79" s="511"/>
      <c r="B79" s="114"/>
      <c r="C79" s="69"/>
      <c r="E79" s="551"/>
      <c r="F79" s="68"/>
      <c r="G79" s="113"/>
      <c r="I79" s="113"/>
    </row>
    <row r="80" spans="1:9" s="71" customFormat="1" hidden="1" x14ac:dyDescent="0.25">
      <c r="A80" s="511"/>
      <c r="B80" s="114"/>
      <c r="C80" s="69"/>
      <c r="E80" s="551"/>
      <c r="F80" s="68"/>
      <c r="G80" s="113"/>
      <c r="I80" s="113"/>
    </row>
    <row r="81" spans="1:9" s="71" customFormat="1" hidden="1" x14ac:dyDescent="0.25">
      <c r="A81" s="511"/>
      <c r="B81" s="114"/>
      <c r="C81" s="69"/>
      <c r="E81" s="551"/>
      <c r="F81" s="68"/>
      <c r="G81" s="113"/>
      <c r="I81" s="113"/>
    </row>
    <row r="82" spans="1:9" s="71" customFormat="1" hidden="1" x14ac:dyDescent="0.25">
      <c r="A82" s="511"/>
      <c r="B82" s="114"/>
      <c r="C82" s="126"/>
      <c r="E82" s="551"/>
      <c r="F82" s="68"/>
      <c r="G82" s="113"/>
      <c r="I82" s="113"/>
    </row>
    <row r="83" spans="1:9" s="71" customFormat="1" hidden="1" x14ac:dyDescent="0.25">
      <c r="A83" s="511"/>
      <c r="B83" s="114"/>
      <c r="C83" s="126"/>
      <c r="E83" s="551"/>
      <c r="F83" s="68"/>
      <c r="G83" s="113"/>
      <c r="I83" s="113"/>
    </row>
    <row r="84" spans="1:9" s="71" customFormat="1" hidden="1" x14ac:dyDescent="0.25">
      <c r="A84" s="511"/>
      <c r="B84" s="114"/>
      <c r="C84" s="126"/>
      <c r="E84" s="551"/>
      <c r="F84" s="68"/>
      <c r="G84" s="113"/>
      <c r="I84" s="113"/>
    </row>
    <row r="85" spans="1:9" s="71" customFormat="1" x14ac:dyDescent="0.25">
      <c r="A85" s="511"/>
      <c r="B85" s="114"/>
      <c r="C85" s="126"/>
      <c r="E85" s="552"/>
      <c r="F85" s="68"/>
      <c r="G85" s="113"/>
      <c r="I85" s="113"/>
    </row>
    <row r="86" spans="1:9" x14ac:dyDescent="0.25">
      <c r="A86" s="511"/>
      <c r="B86" s="63"/>
      <c r="E86" s="8"/>
      <c r="F86" s="21" t="s">
        <v>6</v>
      </c>
      <c r="G86" s="40">
        <f>SUM(G78:G85)</f>
        <v>0</v>
      </c>
      <c r="I86" s="40">
        <f>SUM(I78:I85)</f>
        <v>0</v>
      </c>
    </row>
    <row r="87" spans="1:9" x14ac:dyDescent="0.25">
      <c r="A87" s="511"/>
      <c r="B87" s="63"/>
    </row>
    <row r="88" spans="1:9" x14ac:dyDescent="0.25">
      <c r="A88" s="511"/>
      <c r="B88" s="63"/>
      <c r="G88" s="34" t="s">
        <v>1</v>
      </c>
      <c r="H88" s="9"/>
      <c r="I88" s="34" t="s">
        <v>2</v>
      </c>
    </row>
    <row r="89" spans="1:9" x14ac:dyDescent="0.25">
      <c r="A89" s="511"/>
      <c r="B89" s="63"/>
      <c r="E89" s="21" t="s">
        <v>35</v>
      </c>
      <c r="F89" s="21" t="s">
        <v>7</v>
      </c>
      <c r="G89" s="34" t="s">
        <v>4</v>
      </c>
      <c r="H89" s="9"/>
      <c r="I89" s="34" t="s">
        <v>4</v>
      </c>
    </row>
    <row r="90" spans="1:9" s="71" customFormat="1" x14ac:dyDescent="0.25">
      <c r="A90" s="511"/>
      <c r="B90" s="114"/>
      <c r="C90" s="72" t="s">
        <v>86</v>
      </c>
      <c r="E90" s="550" t="s">
        <v>220</v>
      </c>
      <c r="F90" s="68" t="s">
        <v>413</v>
      </c>
      <c r="G90" s="113">
        <v>0</v>
      </c>
      <c r="I90" s="113">
        <v>0</v>
      </c>
    </row>
    <row r="91" spans="1:9" s="71" customFormat="1" hidden="1" x14ac:dyDescent="0.25">
      <c r="A91" s="511"/>
      <c r="B91" s="114"/>
      <c r="C91" s="69"/>
      <c r="E91" s="551"/>
      <c r="F91" s="68"/>
      <c r="G91" s="113"/>
      <c r="I91" s="113"/>
    </row>
    <row r="92" spans="1:9" s="71" customFormat="1" hidden="1" x14ac:dyDescent="0.25">
      <c r="A92" s="511"/>
      <c r="B92" s="114"/>
      <c r="C92" s="69"/>
      <c r="E92" s="551"/>
      <c r="F92" s="68"/>
      <c r="G92" s="113"/>
      <c r="I92" s="113"/>
    </row>
    <row r="93" spans="1:9" s="71" customFormat="1" hidden="1" x14ac:dyDescent="0.25">
      <c r="A93" s="511"/>
      <c r="B93" s="114"/>
      <c r="C93" s="69"/>
      <c r="E93" s="551"/>
      <c r="F93" s="68"/>
      <c r="G93" s="113"/>
      <c r="I93" s="113"/>
    </row>
    <row r="94" spans="1:9" s="71" customFormat="1" hidden="1" x14ac:dyDescent="0.25">
      <c r="A94" s="511"/>
      <c r="B94" s="114"/>
      <c r="C94" s="126"/>
      <c r="E94" s="551"/>
      <c r="F94" s="68"/>
      <c r="G94" s="113"/>
      <c r="I94" s="113"/>
    </row>
    <row r="95" spans="1:9" s="71" customFormat="1" hidden="1" x14ac:dyDescent="0.25">
      <c r="A95" s="511"/>
      <c r="B95" s="114"/>
      <c r="C95" s="126"/>
      <c r="E95" s="551"/>
      <c r="F95" s="68"/>
      <c r="G95" s="113"/>
      <c r="I95" s="113"/>
    </row>
    <row r="96" spans="1:9" s="71" customFormat="1" hidden="1" x14ac:dyDescent="0.25">
      <c r="A96" s="511"/>
      <c r="B96" s="114"/>
      <c r="C96" s="126"/>
      <c r="E96" s="551"/>
      <c r="F96" s="68"/>
      <c r="G96" s="113"/>
      <c r="I96" s="113"/>
    </row>
    <row r="97" spans="1:9" s="71" customFormat="1" x14ac:dyDescent="0.25">
      <c r="A97" s="511"/>
      <c r="B97" s="114"/>
      <c r="C97" s="126"/>
      <c r="E97" s="552"/>
      <c r="F97" s="68"/>
      <c r="G97" s="113"/>
      <c r="I97" s="113"/>
    </row>
    <row r="98" spans="1:9" x14ac:dyDescent="0.25">
      <c r="A98" s="511"/>
      <c r="E98" s="8"/>
      <c r="F98" s="21" t="s">
        <v>6</v>
      </c>
      <c r="G98" s="40">
        <f>SUM(G90:G97)</f>
        <v>0</v>
      </c>
      <c r="I98" s="40">
        <f>SUM(I90:I97)</f>
        <v>0</v>
      </c>
    </row>
    <row r="99" spans="1:9" x14ac:dyDescent="0.25">
      <c r="A99" s="511"/>
    </row>
  </sheetData>
  <sheetProtection insertRows="0" deleteRows="0"/>
  <dataConsolidate/>
  <mergeCells count="14">
    <mergeCell ref="E8:I8"/>
    <mergeCell ref="E12:I12"/>
    <mergeCell ref="E3:I3"/>
    <mergeCell ref="E4:I4"/>
    <mergeCell ref="E5:I5"/>
    <mergeCell ref="E6:I6"/>
    <mergeCell ref="E7:I7"/>
    <mergeCell ref="E90:E97"/>
    <mergeCell ref="A12:A99"/>
    <mergeCell ref="E16:E24"/>
    <mergeCell ref="E29:E36"/>
    <mergeCell ref="E41:E48"/>
    <mergeCell ref="E53:E60"/>
    <mergeCell ref="E78:E85"/>
  </mergeCells>
  <dataValidations count="13">
    <dataValidation type="textLength" allowBlank="1" showInputMessage="1" showErrorMessage="1" errorTitle="Attention" error="Maximum of 8 characters only." promptTitle="Guidance" prompt="For assistance completing the template please refer to the attached guidance notes." sqref="C42:C45 C79:C81 C67:C69 C91:C93">
      <formula1>1</formula1>
      <formula2>8</formula2>
    </dataValidation>
    <dataValidation type="textLength" allowBlank="1" showInputMessage="1" showErrorMessage="1" errorTitle="Attention" error="Maximum of 8 characters only." promptTitle="Guidance" prompt="For assistance completing the template please refer to the attached guidance notes." sqref="C13">
      <formula1>1</formula1>
      <formula2>10</formula2>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41:F48">
      <formula1>Receipts3</formula1>
    </dataValidation>
    <dataValidation type="textLength" allowBlank="1" showInputMessage="1" showErrorMessage="1" errorTitle="Attention" error="Maximum of 8 characters only." promptTitle="Guidance" prompt="For assistance completing the template please refer to EG A6." sqref="C12 C16 C29 C41 C53 C66 C78 C90">
      <formula1>1</formula1>
      <formula2>8</formula2>
    </dataValidation>
    <dataValidation allowBlank="1" showInputMessage="1" showErrorMessage="1" promptTitle="Receipt Item" prompt="The Receipt Item and the Analysis can be edited in the green &quot;lists&quot; tab." sqref="E90:E97 E41:E48 E29:E36 E78:E85 E66:E73 E53:E60 E16:E24"/>
    <dataValidation type="list" allowBlank="1" showInputMessage="1" showErrorMessage="1" promptTitle="Analysis" prompt="Please select item from the drop down list provided.The list can be edited in the green &quot;lists&quot; tab." sqref="F29:F36">
      <formula1>Receipts2</formula1>
    </dataValidation>
    <dataValidation type="list" allowBlank="1" showInputMessage="1" showErrorMessage="1" promptTitle="Analysis" prompt="Please select item from the drop down list provided.The list can be edited in the green &quot;lists&quot; tab." sqref="F66:F73">
      <formula1>Receipts5</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78:F85">
      <formula1>Receipts6</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90:F97">
      <formula1>Receipts7</formula1>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29:G36 G41:G48 G66:G73 G78:G85 G90:G97 G53:G61 I16:I24 G16:G24">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53:I61 I29:I36 I41:I48 I66:I73 I78:I85 I90:I97">
      <formula1>0</formula1>
      <formula2>10000000</formula2>
    </dataValidation>
    <dataValidation type="list" allowBlank="1" showInputMessage="1" showErrorMessage="1" promptTitle="Analysis" prompt="Please select item from the drop down list provided.The list can be edited in the green &quot;lists&quot; tab." sqref="F53:F61">
      <formula1>Receipts4</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16:F24">
      <formula1>Receipts1</formula1>
    </dataValidation>
  </dataValidations>
  <printOptions horizontalCentered="1"/>
  <pageMargins left="0.23622047244094491" right="0.23622047244094491" top="0.74803149606299213" bottom="0.74803149606299213" header="0.31496062992125984" footer="0.31496062992125984"/>
  <pageSetup paperSize="9" scale="67" firstPageNumber="9" fitToHeight="2" orientation="portrait" cellComments="asDisplayed" useFirstPageNumber="1" r:id="rId1"/>
  <headerFooter>
    <oddFooter>&amp;CPage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51</vt:i4>
      </vt:variant>
    </vt:vector>
  </HeadingPairs>
  <TitlesOfParts>
    <vt:vector size="67" baseType="lpstr">
      <vt:lpstr>Copyright</vt:lpstr>
      <vt:lpstr>Header (START HERE)</vt:lpstr>
      <vt:lpstr>Content</vt:lpstr>
      <vt:lpstr>Entity Info</vt:lpstr>
      <vt:lpstr>SSP</vt:lpstr>
      <vt:lpstr>R&amp;P</vt:lpstr>
      <vt:lpstr>SORC</vt:lpstr>
      <vt:lpstr>Note1 Policies</vt:lpstr>
      <vt:lpstr>Note2 Receipts</vt:lpstr>
      <vt:lpstr>Note3 Payments</vt:lpstr>
      <vt:lpstr>Note4-7</vt:lpstr>
      <vt:lpstr>31 December 2016</vt:lpstr>
      <vt:lpstr>Bank Transactions Prior year</vt:lpstr>
      <vt:lpstr>Summary</vt:lpstr>
      <vt:lpstr>Bank  -1 Jan to 31 Dec 2018 </vt:lpstr>
      <vt:lpstr>Lists</vt:lpstr>
      <vt:lpstr>Commitment1</vt:lpstr>
      <vt:lpstr>Commitment2</vt:lpstr>
      <vt:lpstr>Commitment3</vt:lpstr>
      <vt:lpstr>SSP!Date</vt:lpstr>
      <vt:lpstr>Date</vt:lpstr>
      <vt:lpstr>SSP!Name</vt:lpstr>
      <vt:lpstr>Name</vt:lpstr>
      <vt:lpstr>SSP!Payment1</vt:lpstr>
      <vt:lpstr>Payment1</vt:lpstr>
      <vt:lpstr>SSP!Payment2</vt:lpstr>
      <vt:lpstr>Payment2</vt:lpstr>
      <vt:lpstr>SSP!Payment3</vt:lpstr>
      <vt:lpstr>Payment3</vt:lpstr>
      <vt:lpstr>SSP!Payment4</vt:lpstr>
      <vt:lpstr>Payment4</vt:lpstr>
      <vt:lpstr>Payment5</vt:lpstr>
      <vt:lpstr>SSP!Payment6</vt:lpstr>
      <vt:lpstr>Payment6</vt:lpstr>
      <vt:lpstr>'Bank Transactions Prior year'!Print_Area</vt:lpstr>
      <vt:lpstr>Content!Print_Area</vt:lpstr>
      <vt:lpstr>'Entity Info'!Print_Area</vt:lpstr>
      <vt:lpstr>Lists!Print_Area</vt:lpstr>
      <vt:lpstr>'Note1 Policies'!Print_Area</vt:lpstr>
      <vt:lpstr>'Note2 Receipts'!Print_Area</vt:lpstr>
      <vt:lpstr>'Note3 Payments'!Print_Area</vt:lpstr>
      <vt:lpstr>'Note4-7'!Print_Area</vt:lpstr>
      <vt:lpstr>'R&amp;P'!Print_Area</vt:lpstr>
      <vt:lpstr>SORC!Print_Area</vt:lpstr>
      <vt:lpstr>SSP!Print_Area</vt:lpstr>
      <vt:lpstr>'Bank Transactions Prior year'!Print_Titles</vt:lpstr>
      <vt:lpstr>'Entity Info'!Print_Titles</vt:lpstr>
      <vt:lpstr>'Note2 Receipts'!Print_Titles</vt:lpstr>
      <vt:lpstr>'Note3 Payments'!Print_Titles</vt:lpstr>
      <vt:lpstr>SORC!Print_Titles</vt:lpstr>
      <vt:lpstr>SSP!Receipts1</vt:lpstr>
      <vt:lpstr>Receipts1</vt:lpstr>
      <vt:lpstr>SSP!Receipts2</vt:lpstr>
      <vt:lpstr>Receipts2</vt:lpstr>
      <vt:lpstr>SSP!Receipts3</vt:lpstr>
      <vt:lpstr>Receipts3</vt:lpstr>
      <vt:lpstr>SSP!Receipts4</vt:lpstr>
      <vt:lpstr>Receipts4</vt:lpstr>
      <vt:lpstr>SSP!Receipts5</vt:lpstr>
      <vt:lpstr>Receipts5</vt:lpstr>
      <vt:lpstr>SSP!Receipts6</vt:lpstr>
      <vt:lpstr>Receipts6</vt:lpstr>
      <vt:lpstr>Receipts7</vt:lpstr>
      <vt:lpstr>Resources1</vt:lpstr>
      <vt:lpstr>Resources2</vt:lpstr>
      <vt:lpstr>Resources3</vt:lpstr>
      <vt:lpstr>Resources4</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Kelsey</dc:creator>
  <cp:lastModifiedBy>Joshua and Jacob</cp:lastModifiedBy>
  <cp:lastPrinted>2019-01-09T19:58:23Z</cp:lastPrinted>
  <dcterms:created xsi:type="dcterms:W3CDTF">2011-11-04T01:17:58Z</dcterms:created>
  <dcterms:modified xsi:type="dcterms:W3CDTF">2019-02-02T19:14:25Z</dcterms:modified>
</cp:coreProperties>
</file>